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0"/>
  </bookViews>
  <sheets>
    <sheet name="申込必要事項" sheetId="1" r:id="rId1"/>
    <sheet name="①入力シート" sheetId="2" r:id="rId2"/>
    <sheet name="男子種目" sheetId="3" state="hidden" r:id="rId3"/>
    <sheet name="女子種目" sheetId="4" state="hidden" r:id="rId4"/>
    <sheet name="種目コード" sheetId="5" state="hidden" r:id="rId5"/>
    <sheet name="各種コード" sheetId="6" state="hidden" r:id="rId6"/>
    <sheet name="②参加人数" sheetId="7" r:id="rId7"/>
    <sheet name="サンプル" sheetId="8" r:id="rId8"/>
  </sheets>
  <definedNames>
    <definedName name="_xlnm.Print_Area" localSheetId="1">'①入力シート'!$A$1:$AF$52</definedName>
    <definedName name="_xlnm.Print_Area" localSheetId="6">'②参加人数'!$A$1:$F$27</definedName>
    <definedName name="_xlnm.Print_Area" localSheetId="7">'サンプル'!$A$1:$N$52</definedName>
    <definedName name="_xlnm.Print_Area" localSheetId="0">'申込必要事項'!$A$1:$G$38</definedName>
    <definedName name="_xlnm.Print_Titles" localSheetId="1">'①入力シート'!$1:$11</definedName>
    <definedName name="_xlnm.Print_Titles" localSheetId="7">'サンプル'!$1:$11</definedName>
  </definedNames>
  <calcPr fullCalcOnLoad="1"/>
</workbook>
</file>

<file path=xl/comments2.xml><?xml version="1.0" encoding="utf-8"?>
<comments xmlns="http://schemas.openxmlformats.org/spreadsheetml/2006/main">
  <authors>
    <author>TokachiT&amp;F</author>
  </authors>
  <commentList>
    <comment ref="E13" authorId="0">
      <text>
        <r>
          <rPr>
            <sz val="9"/>
            <rFont val="ＭＳ Ｐゴシック"/>
            <family val="3"/>
          </rPr>
          <t xml:space="preserve">自動入力です
</t>
        </r>
      </text>
    </comment>
    <comment ref="W13" authorId="0">
      <text>
        <r>
          <rPr>
            <sz val="9"/>
            <color indexed="10"/>
            <rFont val="ＭＳ Ｐゴシック"/>
            <family val="3"/>
          </rPr>
          <t>自動入力です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<sst xmlns="http://schemas.openxmlformats.org/spreadsheetml/2006/main" count="888" uniqueCount="542">
  <si>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</si>
  <si>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</si>
  <si>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</si>
  <si>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</si>
  <si>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</si>
  <si>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</si>
  <si>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</si>
  <si>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</si>
  <si>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</si>
  <si>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</si>
  <si>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</si>
  <si>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</si>
  <si>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</si>
  <si>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</si>
  <si>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</si>
  <si>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</si>
  <si>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</si>
  <si>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</si>
  <si>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</si>
  <si>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</si>
  <si>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</si>
  <si>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</si>
  <si>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</si>
  <si>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</si>
  <si>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</si>
  <si>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</si>
  <si>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</si>
  <si>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</si>
  <si>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</si>
  <si>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</si>
  <si>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</si>
  <si>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</si>
  <si>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</si>
  <si>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</si>
  <si>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</si>
  <si>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</si>
  <si>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</si>
  <si>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</si>
  <si>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</si>
  <si>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</si>
  <si>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</si>
  <si>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</si>
  <si>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</si>
  <si>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</si>
  <si>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</si>
  <si>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</si>
  <si>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</si>
  <si>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</si>
  <si>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</si>
  <si>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</si>
  <si>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</si>
  <si>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</si>
  <si>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</si>
  <si>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</si>
  <si>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</si>
  <si>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</si>
  <si>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</si>
  <si>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</si>
  <si>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</si>
  <si>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</si>
  <si>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</si>
  <si>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</si>
  <si>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</si>
  <si>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</si>
  <si>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</si>
  <si>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</si>
  <si>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</si>
  <si>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</si>
  <si>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</si>
  <si>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</si>
  <si>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</si>
  <si>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</si>
  <si>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</si>
  <si>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</si>
  <si>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</si>
  <si>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</si>
  <si>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</si>
  <si>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</si>
  <si>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</si>
  <si>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</si>
  <si>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</si>
  <si>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</si>
  <si>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</si>
  <si>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</si>
  <si>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</si>
  <si>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</si>
  <si>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</si>
  <si>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</si>
  <si>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</si>
  <si>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</si>
  <si>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</si>
  <si>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</si>
  <si>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</si>
  <si>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</si>
  <si>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</si>
  <si>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</si>
  <si>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</si>
  <si>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</si>
  <si>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</si>
  <si>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</si>
  <si>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</si>
  <si>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</si>
  <si>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</si>
  <si>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</si>
  <si>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</si>
  <si>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</si>
  <si>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</si>
  <si>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</si>
  <si>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</si>
  <si>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</si>
  <si>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</si>
  <si>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</si>
  <si>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</si>
  <si>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</si>
  <si>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</si>
  <si>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</si>
  <si>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</si>
  <si>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</si>
  <si>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</si>
  <si>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</si>
  <si>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</si>
  <si>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</si>
  <si>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</si>
  <si>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</si>
  <si>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</si>
  <si>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</si>
  <si>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</si>
  <si>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</si>
  <si>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</si>
  <si>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</si>
  <si>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</si>
  <si>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</si>
  <si>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</si>
  <si>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</si>
  <si>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</si>
  <si>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</si>
  <si>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</si>
  <si>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</si>
  <si>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</si>
  <si>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</si>
  <si>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</si>
  <si>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</si>
  <si>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</si>
  <si>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</si>
  <si>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</si>
  <si>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</si>
  <si>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</si>
  <si>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</si>
  <si>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</si>
  <si>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</si>
  <si>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</si>
  <si>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</si>
  <si>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</si>
  <si>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</si>
  <si>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</si>
  <si>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</si>
  <si>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</si>
  <si>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</si>
  <si>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</si>
  <si>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</si>
  <si>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</si>
  <si>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</si>
  <si>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</si>
  <si>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</si>
  <si>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</si>
  <si>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</si>
  <si>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</si>
  <si>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</si>
  <si>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</si>
  <si>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</si>
  <si>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</si>
  <si>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</si>
  <si>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</si>
  <si>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</si>
  <si>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</si>
  <si>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</si>
  <si>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</si>
  <si>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</si>
  <si>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</si>
  <si>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</si>
  <si>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</si>
  <si>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</si>
  <si>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</si>
  <si>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</si>
  <si>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</si>
  <si>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</si>
  <si>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</si>
  <si>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</si>
  <si>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</si>
  <si>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</si>
  <si>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</si>
  <si>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</si>
  <si>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</si>
  <si>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</si>
  <si>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</si>
  <si>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</si>
  <si>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</si>
  <si>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</si>
  <si>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</si>
  <si>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</si>
  <si>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</si>
  <si>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</si>
  <si>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</si>
  <si>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</si>
  <si>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</si>
  <si>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</si>
  <si>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</si>
  <si>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</si>
  <si>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</si>
  <si>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</si>
  <si>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</si>
  <si>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</si>
  <si>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</si>
  <si>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</si>
  <si>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</si>
  <si>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</si>
  <si>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</si>
  <si>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</si>
  <si>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</si>
  <si>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</si>
  <si>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</si>
  <si>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</si>
  <si>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</si>
  <si>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</si>
  <si>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参加種目</t>
  </si>
  <si>
    <t>男子</t>
  </si>
  <si>
    <t>女子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</si>
  <si>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</si>
  <si>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</si>
  <si>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</si>
  <si>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</si>
  <si>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</si>
  <si>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</si>
  <si>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</si>
  <si>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</si>
  <si>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</si>
  <si>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</si>
  <si>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</si>
  <si>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</si>
  <si>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</si>
  <si>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</si>
  <si>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</si>
  <si>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</si>
  <si>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</si>
  <si>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</si>
  <si>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</si>
  <si>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</si>
  <si>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</si>
  <si>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</si>
  <si>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</si>
  <si>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</si>
  <si>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</si>
  <si>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</si>
  <si>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</si>
  <si>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</si>
  <si>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</si>
  <si>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</si>
  <si>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</si>
  <si>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</si>
  <si>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</si>
  <si>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</si>
  <si>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</si>
  <si>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</si>
  <si>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</si>
  <si>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</si>
  <si>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</si>
  <si>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</si>
  <si>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</si>
  <si>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</si>
  <si>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</si>
  <si>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</si>
  <si>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</si>
  <si>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</si>
  <si>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</si>
  <si>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</si>
  <si>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</si>
  <si>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</si>
  <si>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</si>
  <si>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</si>
  <si>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</si>
  <si>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</si>
  <si>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</si>
  <si>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十勝たろう</t>
  </si>
  <si>
    <t>性別</t>
  </si>
  <si>
    <t>ﾌﾘｶﾞﾅ</t>
  </si>
  <si>
    <t>ﾄｶﾁ ﾀﾛｳ</t>
  </si>
  <si>
    <t>十勝　花子</t>
  </si>
  <si>
    <t>種　　目</t>
  </si>
  <si>
    <t>400R</t>
  </si>
  <si>
    <t>申込み種目１</t>
  </si>
  <si>
    <t>申込み種目２</t>
  </si>
  <si>
    <t>学校名</t>
  </si>
  <si>
    <t>最高記録</t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</si>
  <si>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</si>
  <si>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</si>
  <si>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</si>
  <si>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</si>
  <si>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</si>
  <si>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</si>
  <si>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</si>
  <si>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</si>
  <si>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</si>
  <si>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</si>
  <si>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</si>
  <si>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</si>
  <si>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</si>
  <si>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</si>
  <si>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</si>
  <si>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</si>
  <si>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</si>
  <si>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</si>
  <si>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</si>
  <si>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</si>
  <si>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</si>
  <si>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</si>
  <si>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</si>
  <si>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</si>
  <si>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</si>
  <si>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</si>
  <si>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</si>
  <si>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</si>
  <si>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1年100m</t>
  </si>
  <si>
    <t>2年100m</t>
  </si>
  <si>
    <t>砲丸投⑤</t>
  </si>
  <si>
    <t>砲丸投②</t>
  </si>
  <si>
    <t>記録</t>
  </si>
  <si>
    <t>例</t>
  </si>
  <si>
    <t>Ａ</t>
  </si>
  <si>
    <t>音更中</t>
  </si>
  <si>
    <t>100ｍ</t>
  </si>
  <si>
    <t>1年1500m</t>
  </si>
  <si>
    <t>5.00.12</t>
  </si>
  <si>
    <t>14.54</t>
  </si>
  <si>
    <t>400R</t>
  </si>
  <si>
    <t>ﾅﾝﾊﾞｰは必ず入力すること。</t>
  </si>
  <si>
    <t>リレー(1ﾁｰﾑの場合はA)</t>
  </si>
  <si>
    <t>■大会時に使用する所属名一覧</t>
  </si>
  <si>
    <t>大会参加の際の申込には必ず下記の所属名で申し込んでください。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</si>
  <si>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</si>
  <si>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</si>
  <si>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</si>
  <si>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</si>
  <si>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</si>
  <si>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</si>
  <si>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</si>
  <si>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</si>
  <si>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</si>
  <si>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</si>
  <si>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</si>
  <si>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</si>
  <si>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</si>
  <si>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</si>
  <si>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</si>
  <si>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</si>
  <si>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</si>
  <si>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</si>
  <si>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</si>
  <si>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</si>
  <si>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</si>
  <si>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</si>
  <si>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</si>
  <si>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</si>
  <si>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</si>
  <si>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</si>
  <si>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</si>
  <si>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</si>
  <si>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</si>
  <si>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</si>
  <si>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</si>
  <si>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</si>
  <si>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</si>
  <si>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</si>
  <si>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</si>
  <si>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</si>
  <si>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</si>
  <si>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</si>
  <si>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</si>
  <si>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</si>
  <si>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</si>
  <si>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</si>
  <si>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</si>
  <si>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</si>
  <si>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</si>
  <si>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</si>
  <si>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</si>
  <si>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</si>
  <si>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</si>
  <si>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</si>
  <si>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</si>
  <si>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</si>
  <si>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</si>
  <si>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</si>
  <si>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</si>
  <si>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</si>
  <si>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</si>
  <si>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</si>
  <si>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</si>
  <si>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</si>
  <si>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</si>
  <si>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</si>
  <si>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</si>
  <si>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</si>
  <si>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</si>
  <si>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</si>
  <si>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</si>
  <si>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</si>
  <si>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</si>
  <si>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</si>
  <si>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</si>
  <si>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</si>
  <si>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</si>
  <si>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</si>
  <si>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</si>
  <si>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</si>
  <si>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</si>
  <si>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</si>
  <si>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</si>
  <si>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</si>
  <si>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</si>
  <si>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</si>
  <si>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</si>
  <si>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</si>
  <si>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</si>
  <si>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</si>
  <si>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</si>
  <si>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</si>
  <si>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</si>
  <si>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</si>
  <si>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</si>
  <si>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</si>
  <si>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</si>
  <si>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</si>
  <si>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</si>
  <si>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</si>
  <si>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</si>
  <si>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</si>
  <si>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</si>
  <si>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</si>
  <si>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</si>
  <si>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</si>
  <si>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</si>
  <si>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</si>
  <si>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</si>
  <si>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</si>
  <si>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</si>
  <si>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</si>
  <si>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</si>
  <si>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</si>
  <si>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</si>
  <si>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</si>
  <si>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Ａ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</si>
  <si>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</si>
  <si>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</si>
  <si>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</si>
  <si>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</si>
  <si>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</si>
  <si>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</si>
  <si>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</si>
  <si>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</si>
  <si>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</si>
  <si>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</si>
  <si>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</si>
  <si>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</si>
  <si>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</si>
  <si>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</si>
  <si>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</si>
  <si>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</si>
  <si>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</si>
  <si>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</si>
  <si>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</si>
  <si>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</si>
  <si>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</si>
  <si>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</si>
  <si>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</si>
  <si>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四種競技</t>
  </si>
  <si>
    <t>ﾅﾝﾊﾞｰと記録は必ず入力すること。</t>
  </si>
  <si>
    <t>十勝帯広中</t>
  </si>
  <si>
    <t>3000m</t>
  </si>
  <si>
    <t>9.12.54</t>
  </si>
  <si>
    <t>1500m</t>
  </si>
  <si>
    <t>4.15.96</t>
  </si>
  <si>
    <t>十勝中</t>
  </si>
  <si>
    <t>400m</t>
  </si>
  <si>
    <t>参加しない選手名は入力しないこと</t>
  </si>
  <si>
    <t>自動計算</t>
  </si>
  <si>
    <t>※必ず入力すること</t>
  </si>
  <si>
    <t>男子一覧表</t>
  </si>
  <si>
    <t>女子一覧表</t>
  </si>
  <si>
    <t>十勝帯広中</t>
  </si>
  <si>
    <t>1500m</t>
  </si>
  <si>
    <t>4.26.36</t>
  </si>
  <si>
    <t>砲丸投⑤</t>
  </si>
  <si>
    <t>9.22</t>
  </si>
  <si>
    <t>氏　名</t>
  </si>
  <si>
    <t>希望審判</t>
  </si>
  <si>
    <t>例：山田　太朗</t>
  </si>
  <si>
    <t>跳躍</t>
  </si>
  <si>
    <t>監察</t>
  </si>
  <si>
    <t>このシートは、送付の必要はありません。</t>
  </si>
  <si>
    <t>申込の際に注意すること（間違いや不備が多い項目）</t>
  </si>
  <si>
    <t>・申込種目欄はダウンリストから選択入力する　→　直接手入力や他セル、他ファイルからの貼付はしない</t>
  </si>
  <si>
    <t>・白色のセルのみ入力できる　→　色つきのセルには入力しない</t>
  </si>
  <si>
    <t>・参加しない選手名は入力しない　　※リレーのみの参加は可とする</t>
  </si>
  <si>
    <t>・学年欄は空欄や間違いがないかを確認　→　半角数字で入力</t>
  </si>
  <si>
    <t>・全てのセルデータのコピー、移動貼付には注意　→　シートに設定してある関数や書式が壊れてしまう</t>
  </si>
  <si>
    <t>風力計測員</t>
  </si>
  <si>
    <t>競技者係</t>
  </si>
  <si>
    <t>出発係</t>
  </si>
  <si>
    <t>監察員</t>
  </si>
  <si>
    <t>写真判定員</t>
  </si>
  <si>
    <t>周回記録員</t>
  </si>
  <si>
    <t>跳躍審判員</t>
  </si>
  <si>
    <t>投てき審判員</t>
  </si>
  <si>
    <t>記録・情報処理員</t>
  </si>
  <si>
    <t>一任</t>
  </si>
  <si>
    <t>アナウンサー</t>
  </si>
  <si>
    <t>マーシャル</t>
  </si>
  <si>
    <t>スターター</t>
  </si>
  <si>
    <t>第１希望</t>
  </si>
  <si>
    <t>第２希望</t>
  </si>
  <si>
    <t>ただし、希望通りにならない場合があります。</t>
  </si>
  <si>
    <r>
      <t>・リレー欄の記録は</t>
    </r>
    <r>
      <rPr>
        <u val="single"/>
        <sz val="10"/>
        <rFont val="ＭＳ ゴシック"/>
        <family val="3"/>
      </rPr>
      <t>チームのベスト記録</t>
    </r>
    <r>
      <rPr>
        <sz val="10"/>
        <rFont val="ＭＳ ゴシック"/>
        <family val="3"/>
      </rPr>
      <t>をメンバーの誰の欄でもかまわないので一カ所のみ必ず入力する　空欄不可</t>
    </r>
  </si>
  <si>
    <r>
      <t>・申込必要事項シートの所属名は「</t>
    </r>
    <r>
      <rPr>
        <u val="single"/>
        <sz val="10"/>
        <rFont val="ＭＳ ゴシック"/>
        <family val="3"/>
      </rPr>
      <t>プログラム記載名</t>
    </r>
    <r>
      <rPr>
        <sz val="10"/>
        <rFont val="ＭＳ ゴシック"/>
        <family val="3"/>
      </rPr>
      <t>」例を参考に入力すること</t>
    </r>
  </si>
  <si>
    <r>
      <t>・No.ｶｰﾄﾞ欄の数字は必ず入力　正しく入力　→　</t>
    </r>
    <r>
      <rPr>
        <u val="single"/>
        <sz val="10"/>
        <rFont val="ＭＳ ゴシック"/>
        <family val="3"/>
      </rPr>
      <t>曖昧な場合は確認すること</t>
    </r>
    <r>
      <rPr>
        <sz val="10"/>
        <rFont val="ＭＳ ゴシック"/>
        <family val="3"/>
      </rPr>
      <t>　　※他選手とのダブりとなり編集上エラーとなる</t>
    </r>
  </si>
  <si>
    <r>
      <t>・No.ｶｰﾄﾞ欄には初めてエントリーする場合は「</t>
    </r>
    <r>
      <rPr>
        <u val="single"/>
        <sz val="10"/>
        <color indexed="10"/>
        <rFont val="ＭＳ ゴシック"/>
        <family val="3"/>
      </rPr>
      <t>なし</t>
    </r>
    <r>
      <rPr>
        <sz val="10"/>
        <rFont val="ＭＳ ゴシック"/>
        <family val="3"/>
      </rPr>
      <t>」、２回目以降のエントリーであるがNo.ｶｰﾄﾞを交付をされていない場合「</t>
    </r>
    <r>
      <rPr>
        <u val="single"/>
        <sz val="10"/>
        <color indexed="10"/>
        <rFont val="ＭＳ ゴシック"/>
        <family val="3"/>
      </rPr>
      <t>不明</t>
    </r>
    <r>
      <rPr>
        <sz val="10"/>
        <rFont val="ＭＳ ゴシック"/>
        <family val="3"/>
      </rPr>
      <t>」</t>
    </r>
  </si>
  <si>
    <r>
      <t>・フリガナ欄は半角カタカナで苗字と名前の間に</t>
    </r>
    <r>
      <rPr>
        <u val="single"/>
        <sz val="10"/>
        <rFont val="ＭＳ ゴシック"/>
        <family val="3"/>
      </rPr>
      <t>半角スペースを入れる</t>
    </r>
  </si>
  <si>
    <r>
      <t>・氏名欄の氏名は</t>
    </r>
    <r>
      <rPr>
        <u val="single"/>
        <sz val="10"/>
        <rFont val="ＭＳ ゴシック"/>
        <family val="3"/>
      </rPr>
      <t>苗字＋名前で５文字となるように間に全角のスペースをいれて</t>
    </r>
    <r>
      <rPr>
        <sz val="10"/>
        <rFont val="ＭＳ ゴシック"/>
        <family val="3"/>
      </rPr>
      <t>調節する　　※</t>
    </r>
    <r>
      <rPr>
        <u val="single"/>
        <sz val="10"/>
        <rFont val="ＭＳ ゴシック"/>
        <family val="3"/>
      </rPr>
      <t>苗字＋名前が５文字以上の場合はスペースは入れない</t>
    </r>
  </si>
  <si>
    <r>
      <t>・全てのセルの書式変更をしない　→　フォントの変更など　</t>
    </r>
    <r>
      <rPr>
        <u val="single"/>
        <sz val="10"/>
        <rFont val="ＭＳ ゴシック"/>
        <family val="3"/>
      </rPr>
      <t>※デフォルトはＭＳゴシック10ポイント</t>
    </r>
  </si>
  <si>
    <r>
      <t>・他ファイルからの</t>
    </r>
    <r>
      <rPr>
        <u val="single"/>
        <sz val="10"/>
        <rFont val="ＭＳ ゴシック"/>
        <family val="3"/>
      </rPr>
      <t>データのコピー貼付には注意</t>
    </r>
    <r>
      <rPr>
        <sz val="10"/>
        <rFont val="ＭＳ ゴシック"/>
        <family val="3"/>
      </rPr>
      <t>　→　セル書式が変わってしまうため、</t>
    </r>
    <r>
      <rPr>
        <u val="single"/>
        <sz val="10"/>
        <rFont val="ＭＳ ゴシック"/>
        <family val="3"/>
      </rPr>
      <t>貼り付ける際は必ず値貼付で</t>
    </r>
  </si>
  <si>
    <r>
      <t>・最高記録欄は</t>
    </r>
    <r>
      <rPr>
        <u val="single"/>
        <sz val="10"/>
        <rFont val="ＭＳ ゴシック"/>
        <family val="3"/>
      </rPr>
      <t>トラック競技の場合は100分の1秒単位</t>
    </r>
    <r>
      <rPr>
        <sz val="10"/>
        <rFont val="ＭＳ ゴシック"/>
        <family val="3"/>
      </rPr>
      <t>で正確に入力　(例　12.00　4.25.00)</t>
    </r>
  </si>
  <si>
    <r>
      <t>・最高記録欄は</t>
    </r>
    <r>
      <rPr>
        <u val="single"/>
        <sz val="10"/>
        <rFont val="ＭＳ ゴシック"/>
        <family val="3"/>
      </rPr>
      <t>フィールド競技の場合はcm単位</t>
    </r>
    <r>
      <rPr>
        <sz val="10"/>
        <rFont val="ＭＳ ゴシック"/>
        <family val="3"/>
      </rPr>
      <t>で正確に入力　(例　4.00　9.45  13.00)</t>
    </r>
  </si>
  <si>
    <r>
      <t>・</t>
    </r>
    <r>
      <rPr>
        <u val="single"/>
        <sz val="10"/>
        <rFont val="ＭＳ ゴシック"/>
        <family val="3"/>
      </rPr>
      <t>最高記録欄は空欄は不可</t>
    </r>
    <r>
      <rPr>
        <sz val="10"/>
        <rFont val="ＭＳ ゴシック"/>
        <family val="3"/>
      </rPr>
      <t>、初出場の場合は練習記録か、おおよその記録を入力する</t>
    </r>
  </si>
  <si>
    <r>
      <t>・リレー欄は参加する場合</t>
    </r>
    <r>
      <rPr>
        <u val="single"/>
        <sz val="10"/>
        <rFont val="ＭＳ ゴシック"/>
        <family val="3"/>
      </rPr>
      <t>「A」をメンバー全員にダウンリストから入力</t>
    </r>
    <r>
      <rPr>
        <sz val="10"/>
        <rFont val="ＭＳ ゴシック"/>
        <family val="3"/>
      </rPr>
      <t>する</t>
    </r>
  </si>
  <si>
    <t>3年100m</t>
  </si>
  <si>
    <t>対抗陸上大会</t>
  </si>
  <si>
    <t>十勝ＡＣ</t>
  </si>
  <si>
    <t>IKEDA TRACK CLUB</t>
  </si>
  <si>
    <t>ＩＴＣ</t>
  </si>
  <si>
    <t>男女合計額</t>
  </si>
  <si>
    <r>
      <t>ﾘﾚｰ(ﾒﾝﾊﾞｰに</t>
    </r>
    <r>
      <rPr>
        <b/>
        <sz val="9"/>
        <color indexed="10"/>
        <rFont val="ＭＳ ゴシック"/>
        <family val="3"/>
      </rPr>
      <t>A</t>
    </r>
    <r>
      <rPr>
        <sz val="9"/>
        <rFont val="ＭＳ ゴシック"/>
        <family val="3"/>
      </rPr>
      <t>と入力)</t>
    </r>
  </si>
  <si>
    <r>
      <t>審判協力お願いします。　</t>
    </r>
    <r>
      <rPr>
        <sz val="11"/>
        <color indexed="10"/>
        <rFont val="ＭＳ Ｐゴシック"/>
        <family val="3"/>
      </rPr>
      <t>※公認審判員以外の方のみ入力願います</t>
    </r>
  </si>
  <si>
    <t>対校陸上大会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</si>
</sst>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);[Red]\(#,##0\)"/>
    <numFmt numFmtId="192" formatCode="[$]ggge&quot;年&quot;m&quot;月&quot;d&quot;日&quot;;@"/>
    <numFmt numFmtId="193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b/>
      <sz val="20"/>
      <color indexed="10"/>
      <name val="ＭＳ 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2"/>
      <color indexed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8" fillId="0" borderId="3" applyNumberFormat="0" applyFill="0" applyAlignment="0" applyProtection="0"/>
    <xf numFmtId="0" fontId="33" fillId="26" borderId="0" applyNumberFormat="0" applyBorder="0" applyAlignment="0" applyProtection="0"/>
    <xf numFmtId="0" fontId="69" fillId="27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35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75" fillId="29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30" fillId="0" borderId="0" xfId="0" applyFont="1" applyBorder="1" applyAlignment="1" applyProtection="1">
      <alignment horizontal="center" vertical="top"/>
      <protection hidden="1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9" fillId="4" borderId="10" xfId="0" applyFont="1" applyFill="1" applyBorder="1" applyAlignment="1" applyProtection="1">
      <alignment horizontal="center" vertical="center"/>
      <protection hidden="1"/>
    </xf>
    <xf numFmtId="0" fontId="19" fillId="4" borderId="1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 inden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righ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9" fillId="8" borderId="10" xfId="0" applyFont="1" applyFill="1" applyBorder="1" applyAlignment="1" applyProtection="1">
      <alignment horizontal="center" vertical="center" shrinkToFit="1"/>
      <protection hidden="1"/>
    </xf>
    <xf numFmtId="49" fontId="19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30" borderId="10" xfId="0" applyFont="1" applyFill="1" applyBorder="1" applyAlignment="1" applyProtection="1">
      <alignment horizontal="center" vertical="center" shrinkToFit="1"/>
      <protection hidden="1"/>
    </xf>
    <xf numFmtId="49" fontId="19" fillId="30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187" fontId="27" fillId="27" borderId="10" xfId="49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19" xfId="0" applyFont="1" applyFill="1" applyBorder="1" applyAlignment="1" applyProtection="1">
      <alignment horizontal="right" vertical="center" indent="1"/>
      <protection locked="0"/>
    </xf>
    <xf numFmtId="0" fontId="20" fillId="0" borderId="20" xfId="0" applyFont="1" applyFill="1" applyBorder="1" applyAlignment="1" applyProtection="1">
      <alignment horizontal="right" vertical="center" indent="1"/>
      <protection locked="0"/>
    </xf>
    <xf numFmtId="0" fontId="20" fillId="0" borderId="20" xfId="0" applyFont="1" applyFill="1" applyBorder="1" applyAlignment="1" applyProtection="1">
      <alignment horizontal="right" vertical="center" indent="1" shrinkToFit="1"/>
      <protection locked="0"/>
    </xf>
    <xf numFmtId="0" fontId="20" fillId="0" borderId="21" xfId="0" applyFont="1" applyFill="1" applyBorder="1" applyAlignment="1" applyProtection="1">
      <alignment horizontal="right" vertical="center" indent="1"/>
      <protection locked="0"/>
    </xf>
    <xf numFmtId="0" fontId="20" fillId="0" borderId="20" xfId="0" applyFont="1" applyBorder="1" applyAlignment="1" applyProtection="1">
      <alignment horizontal="right" vertical="center" indent="1"/>
      <protection locked="0"/>
    </xf>
    <xf numFmtId="0" fontId="20" fillId="0" borderId="21" xfId="0" applyFont="1" applyBorder="1" applyAlignment="1" applyProtection="1">
      <alignment horizontal="right" vertical="center" indent="1"/>
      <protection locked="0"/>
    </xf>
    <xf numFmtId="0" fontId="20" fillId="0" borderId="22" xfId="0" applyFont="1" applyFill="1" applyBorder="1" applyAlignment="1" applyProtection="1">
      <alignment horizontal="right" vertical="center" indent="1"/>
      <protection locked="0"/>
    </xf>
    <xf numFmtId="0" fontId="37" fillId="27" borderId="10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hidden="1"/>
    </xf>
    <xf numFmtId="176" fontId="28" fillId="31" borderId="23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1" fillId="31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31" borderId="25" xfId="0" applyFont="1" applyFill="1" applyBorder="1" applyAlignment="1" applyProtection="1">
      <alignment horizontal="center" vertical="center"/>
      <protection/>
    </xf>
    <xf numFmtId="176" fontId="28" fillId="31" borderId="26" xfId="0" applyNumberFormat="1" applyFont="1" applyFill="1" applyBorder="1" applyAlignment="1" applyProtection="1">
      <alignment vertical="center"/>
      <protection/>
    </xf>
    <xf numFmtId="0" fontId="28" fillId="31" borderId="26" xfId="0" applyFont="1" applyFill="1" applyBorder="1" applyAlignment="1" applyProtection="1">
      <alignment horizontal="center" vertical="center"/>
      <protection/>
    </xf>
    <xf numFmtId="38" fontId="28" fillId="0" borderId="26" xfId="49" applyFont="1" applyFill="1" applyBorder="1" applyAlignment="1" applyProtection="1">
      <alignment horizontal="center" vertical="center"/>
      <protection/>
    </xf>
    <xf numFmtId="0" fontId="28" fillId="31" borderId="26" xfId="0" applyFont="1" applyFill="1" applyBorder="1" applyAlignment="1" applyProtection="1">
      <alignment vertical="center"/>
      <protection/>
    </xf>
    <xf numFmtId="187" fontId="28" fillId="31" borderId="26" xfId="49" applyNumberFormat="1" applyFont="1" applyFill="1" applyBorder="1" applyAlignment="1" applyProtection="1">
      <alignment horizontal="right" vertical="center"/>
      <protection/>
    </xf>
    <xf numFmtId="0" fontId="28" fillId="31" borderId="2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8" fillId="31" borderId="28" xfId="0" applyFont="1" applyFill="1" applyBorder="1" applyAlignment="1" applyProtection="1">
      <alignment horizontal="center" vertical="center"/>
      <protection/>
    </xf>
    <xf numFmtId="176" fontId="28" fillId="31" borderId="29" xfId="0" applyNumberFormat="1" applyFont="1" applyFill="1" applyBorder="1" applyAlignment="1" applyProtection="1">
      <alignment vertical="center"/>
      <protection/>
    </xf>
    <xf numFmtId="0" fontId="28" fillId="31" borderId="30" xfId="0" applyFont="1" applyFill="1" applyBorder="1" applyAlignment="1" applyProtection="1">
      <alignment horizontal="center" vertical="center"/>
      <protection/>
    </xf>
    <xf numFmtId="38" fontId="28" fillId="0" borderId="30" xfId="49" applyFont="1" applyFill="1" applyBorder="1" applyAlignment="1" applyProtection="1">
      <alignment horizontal="center" vertical="center"/>
      <protection/>
    </xf>
    <xf numFmtId="0" fontId="28" fillId="31" borderId="30" xfId="0" applyFont="1" applyFill="1" applyBorder="1" applyAlignment="1" applyProtection="1">
      <alignment vertical="center"/>
      <protection/>
    </xf>
    <xf numFmtId="187" fontId="28" fillId="31" borderId="30" xfId="49" applyNumberFormat="1" applyFont="1" applyFill="1" applyBorder="1" applyAlignment="1" applyProtection="1">
      <alignment horizontal="right" vertical="center"/>
      <protection/>
    </xf>
    <xf numFmtId="0" fontId="28" fillId="31" borderId="31" xfId="0" applyFont="1" applyFill="1" applyBorder="1" applyAlignment="1" applyProtection="1">
      <alignment vertical="center"/>
      <protection/>
    </xf>
    <xf numFmtId="0" fontId="28" fillId="31" borderId="32" xfId="0" applyFont="1" applyFill="1" applyBorder="1" applyAlignment="1" applyProtection="1">
      <alignment horizontal="center" vertical="center"/>
      <protection/>
    </xf>
    <xf numFmtId="0" fontId="28" fillId="31" borderId="33" xfId="0" applyFont="1" applyFill="1" applyBorder="1" applyAlignment="1" applyProtection="1">
      <alignment horizontal="center" vertical="center"/>
      <protection/>
    </xf>
    <xf numFmtId="38" fontId="28" fillId="0" borderId="33" xfId="49" applyFont="1" applyFill="1" applyBorder="1" applyAlignment="1" applyProtection="1">
      <alignment horizontal="center" vertical="center"/>
      <protection/>
    </xf>
    <xf numFmtId="0" fontId="28" fillId="31" borderId="33" xfId="0" applyFont="1" applyFill="1" applyBorder="1" applyAlignment="1" applyProtection="1">
      <alignment vertical="center"/>
      <protection/>
    </xf>
    <xf numFmtId="187" fontId="28" fillId="31" borderId="33" xfId="49" applyNumberFormat="1" applyFont="1" applyFill="1" applyBorder="1" applyAlignment="1" applyProtection="1">
      <alignment horizontal="right" vertical="center"/>
      <protection/>
    </xf>
    <xf numFmtId="0" fontId="28" fillId="31" borderId="34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87" fontId="28" fillId="31" borderId="35" xfId="49" applyNumberFormat="1" applyFont="1" applyFill="1" applyBorder="1" applyAlignment="1" applyProtection="1">
      <alignment horizontal="right" vertical="center"/>
      <protection/>
    </xf>
    <xf numFmtId="0" fontId="28" fillId="31" borderId="36" xfId="0" applyFont="1" applyFill="1" applyBorder="1" applyAlignment="1" applyProtection="1">
      <alignment vertical="center"/>
      <protection/>
    </xf>
    <xf numFmtId="0" fontId="36" fillId="31" borderId="37" xfId="0" applyFont="1" applyFill="1" applyBorder="1" applyAlignment="1" applyProtection="1">
      <alignment horizontal="center" vertical="center"/>
      <protection/>
    </xf>
    <xf numFmtId="0" fontId="36" fillId="31" borderId="38" xfId="0" applyFont="1" applyFill="1" applyBorder="1" applyAlignment="1" applyProtection="1">
      <alignment horizontal="center" vertical="center"/>
      <protection/>
    </xf>
    <xf numFmtId="0" fontId="37" fillId="27" borderId="10" xfId="0" applyFont="1" applyFill="1" applyBorder="1" applyAlignment="1" applyProtection="1">
      <alignment vertical="center"/>
      <protection hidden="1"/>
    </xf>
    <xf numFmtId="0" fontId="38" fillId="27" borderId="39" xfId="0" applyFont="1" applyFill="1" applyBorder="1" applyAlignment="1" applyProtection="1">
      <alignment horizontal="center" vertical="center"/>
      <protection/>
    </xf>
    <xf numFmtId="0" fontId="38" fillId="27" borderId="38" xfId="0" applyFont="1" applyFill="1" applyBorder="1" applyAlignment="1" applyProtection="1">
      <alignment horizontal="center" vertical="center"/>
      <protection/>
    </xf>
    <xf numFmtId="0" fontId="28" fillId="27" borderId="40" xfId="0" applyFont="1" applyFill="1" applyBorder="1" applyAlignment="1" applyProtection="1">
      <alignment horizontal="center" vertical="center"/>
      <protection/>
    </xf>
    <xf numFmtId="0" fontId="5" fillId="27" borderId="41" xfId="0" applyFont="1" applyFill="1" applyBorder="1" applyAlignment="1" applyProtection="1">
      <alignment vertical="center"/>
      <protection/>
    </xf>
    <xf numFmtId="176" fontId="5" fillId="3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187" fontId="2" fillId="0" borderId="0" xfId="0" applyNumberFormat="1" applyFont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17" fillId="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187" fontId="2" fillId="0" borderId="0" xfId="0" applyNumberFormat="1" applyFont="1" applyBorder="1" applyAlignment="1" applyProtection="1">
      <alignment vertical="center"/>
      <protection hidden="1"/>
    </xf>
    <xf numFmtId="176" fontId="28" fillId="3" borderId="23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3" borderId="25" xfId="0" applyFont="1" applyFill="1" applyBorder="1" applyAlignment="1" applyProtection="1">
      <alignment horizontal="center" vertical="center"/>
      <protection hidden="1"/>
    </xf>
    <xf numFmtId="0" fontId="28" fillId="3" borderId="26" xfId="0" applyFont="1" applyFill="1" applyBorder="1" applyAlignment="1" applyProtection="1">
      <alignment horizontal="center" vertical="center"/>
      <protection hidden="1"/>
    </xf>
    <xf numFmtId="38" fontId="29" fillId="3" borderId="26" xfId="49" applyFont="1" applyFill="1" applyBorder="1" applyAlignment="1" applyProtection="1">
      <alignment horizontal="center" vertical="center"/>
      <protection hidden="1"/>
    </xf>
    <xf numFmtId="0" fontId="28" fillId="3" borderId="26" xfId="0" applyFont="1" applyFill="1" applyBorder="1" applyAlignment="1" applyProtection="1">
      <alignment vertical="center"/>
      <protection hidden="1"/>
    </xf>
    <xf numFmtId="187" fontId="29" fillId="3" borderId="26" xfId="49" applyNumberFormat="1" applyFont="1" applyFill="1" applyBorder="1" applyAlignment="1" applyProtection="1">
      <alignment vertical="center"/>
      <protection hidden="1"/>
    </xf>
    <xf numFmtId="0" fontId="28" fillId="3" borderId="27" xfId="0" applyFont="1" applyFill="1" applyBorder="1" applyAlignment="1" applyProtection="1">
      <alignment vertical="center"/>
      <protection hidden="1"/>
    </xf>
    <xf numFmtId="0" fontId="28" fillId="3" borderId="28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38" fontId="29" fillId="3" borderId="18" xfId="49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31" xfId="0" applyFont="1" applyFill="1" applyBorder="1" applyAlignment="1" applyProtection="1">
      <alignment vertical="center"/>
      <protection hidden="1"/>
    </xf>
    <xf numFmtId="0" fontId="28" fillId="3" borderId="32" xfId="0" applyFont="1" applyFill="1" applyBorder="1" applyAlignment="1" applyProtection="1">
      <alignment horizontal="center" vertical="center"/>
      <protection hidden="1"/>
    </xf>
    <xf numFmtId="0" fontId="28" fillId="3" borderId="33" xfId="0" applyFont="1" applyFill="1" applyBorder="1" applyAlignment="1" applyProtection="1">
      <alignment horizontal="center" vertical="center"/>
      <protection hidden="1"/>
    </xf>
    <xf numFmtId="38" fontId="29" fillId="3" borderId="33" xfId="49" applyFont="1" applyFill="1" applyBorder="1" applyAlignment="1" applyProtection="1">
      <alignment horizontal="center" vertical="center"/>
      <protection hidden="1"/>
    </xf>
    <xf numFmtId="0" fontId="28" fillId="3" borderId="33" xfId="0" applyFont="1" applyFill="1" applyBorder="1" applyAlignment="1" applyProtection="1">
      <alignment vertical="center"/>
      <protection hidden="1"/>
    </xf>
    <xf numFmtId="187" fontId="29" fillId="3" borderId="33" xfId="49" applyNumberFormat="1" applyFont="1" applyFill="1" applyBorder="1" applyAlignment="1" applyProtection="1">
      <alignment vertical="center"/>
      <protection hidden="1"/>
    </xf>
    <xf numFmtId="0" fontId="28" fillId="3" borderId="34" xfId="0" applyFont="1" applyFill="1" applyBorder="1" applyAlignment="1" applyProtection="1">
      <alignment vertical="center"/>
      <protection hidden="1"/>
    </xf>
    <xf numFmtId="187" fontId="29" fillId="3" borderId="35" xfId="49" applyNumberFormat="1" applyFont="1" applyFill="1" applyBorder="1" applyAlignment="1" applyProtection="1">
      <alignment vertical="center"/>
      <protection hidden="1"/>
    </xf>
    <xf numFmtId="0" fontId="28" fillId="3" borderId="36" xfId="0" applyFont="1" applyFill="1" applyBorder="1" applyAlignment="1" applyProtection="1">
      <alignment vertical="center"/>
      <protection hidden="1"/>
    </xf>
    <xf numFmtId="0" fontId="13" fillId="19" borderId="10" xfId="0" applyFont="1" applyFill="1" applyBorder="1" applyAlignment="1" applyProtection="1">
      <alignment horizontal="center" vertical="center"/>
      <protection hidden="1"/>
    </xf>
    <xf numFmtId="0" fontId="13" fillId="19" borderId="10" xfId="0" applyFont="1" applyFill="1" applyBorder="1" applyAlignment="1" applyProtection="1">
      <alignment horizontal="center" vertical="center" shrinkToFit="1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hidden="1"/>
    </xf>
    <xf numFmtId="49" fontId="19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10" xfId="0" applyFont="1" applyFill="1" applyBorder="1" applyAlignment="1" applyProtection="1">
      <alignment horizontal="center" vertical="center" shrinkToFit="1"/>
      <protection hidden="1"/>
    </xf>
    <xf numFmtId="49" fontId="19" fillId="5" borderId="10" xfId="0" applyNumberFormat="1" applyFont="1" applyFill="1" applyBorder="1" applyAlignment="1" applyProtection="1">
      <alignment horizontal="center" vertical="center" shrinkToFit="1"/>
      <protection hidden="1"/>
    </xf>
    <xf numFmtId="0" fontId="36" fillId="31" borderId="37" xfId="0" applyFont="1" applyFill="1" applyBorder="1" applyAlignment="1" applyProtection="1">
      <alignment horizontal="center" vertical="center"/>
      <protection hidden="1"/>
    </xf>
    <xf numFmtId="0" fontId="36" fillId="31" borderId="38" xfId="0" applyFont="1" applyFill="1" applyBorder="1" applyAlignment="1" applyProtection="1">
      <alignment horizontal="center" vertical="center"/>
      <protection hidden="1"/>
    </xf>
    <xf numFmtId="0" fontId="27" fillId="27" borderId="10" xfId="0" applyFont="1" applyFill="1" applyBorder="1" applyAlignment="1" applyProtection="1">
      <alignment vertical="center"/>
      <protection hidden="1"/>
    </xf>
    <xf numFmtId="0" fontId="27" fillId="27" borderId="10" xfId="0" applyFont="1" applyFill="1" applyBorder="1" applyAlignment="1" applyProtection="1">
      <alignment horizontal="center" vertical="center"/>
      <protection hidden="1"/>
    </xf>
    <xf numFmtId="49" fontId="27" fillId="27" borderId="10" xfId="0" applyNumberFormat="1" applyFont="1" applyFill="1" applyBorder="1" applyAlignment="1" applyProtection="1">
      <alignment horizontal="right" vertical="center"/>
      <protection hidden="1"/>
    </xf>
    <xf numFmtId="49" fontId="27" fillId="27" borderId="10" xfId="0" applyNumberFormat="1" applyFont="1" applyFill="1" applyBorder="1" applyAlignment="1" applyProtection="1">
      <alignment vertical="center"/>
      <protection hidden="1"/>
    </xf>
    <xf numFmtId="0" fontId="27" fillId="27" borderId="39" xfId="0" applyFont="1" applyFill="1" applyBorder="1" applyAlignment="1" applyProtection="1">
      <alignment horizontal="center" vertical="center"/>
      <protection hidden="1"/>
    </xf>
    <xf numFmtId="0" fontId="27" fillId="27" borderId="38" xfId="0" applyFont="1" applyFill="1" applyBorder="1" applyAlignment="1" applyProtection="1">
      <alignment horizontal="center" vertical="center"/>
      <protection hidden="1"/>
    </xf>
    <xf numFmtId="176" fontId="5" fillId="30" borderId="10" xfId="0" applyNumberFormat="1" applyFont="1" applyFill="1" applyBorder="1" applyAlignment="1" applyProtection="1">
      <alignment vertical="center"/>
      <protection hidden="1"/>
    </xf>
    <xf numFmtId="0" fontId="3" fillId="0" borderId="44" xfId="0" applyFont="1" applyFill="1" applyBorder="1" applyAlignment="1" applyProtection="1">
      <alignment horizontal="center" vertical="center" shrinkToFit="1"/>
      <protection hidden="1"/>
    </xf>
    <xf numFmtId="0" fontId="3" fillId="0" borderId="45" xfId="0" applyFont="1" applyFill="1" applyBorder="1" applyAlignment="1" applyProtection="1">
      <alignment vertical="center" shrinkToFit="1"/>
      <protection hidden="1"/>
    </xf>
    <xf numFmtId="0" fontId="28" fillId="31" borderId="25" xfId="0" applyFont="1" applyFill="1" applyBorder="1" applyAlignment="1" applyProtection="1">
      <alignment horizontal="center" vertical="center"/>
      <protection hidden="1"/>
    </xf>
    <xf numFmtId="176" fontId="28" fillId="31" borderId="26" xfId="0" applyNumberFormat="1" applyFont="1" applyFill="1" applyBorder="1" applyAlignment="1" applyProtection="1">
      <alignment vertical="center"/>
      <protection hidden="1"/>
    </xf>
    <xf numFmtId="0" fontId="28" fillId="31" borderId="26" xfId="0" applyFont="1" applyFill="1" applyBorder="1" applyAlignment="1" applyProtection="1">
      <alignment horizontal="center" vertical="center"/>
      <protection hidden="1"/>
    </xf>
    <xf numFmtId="38" fontId="28" fillId="31" borderId="26" xfId="49" applyFont="1" applyFill="1" applyBorder="1" applyAlignment="1" applyProtection="1">
      <alignment horizontal="center" vertical="center"/>
      <protection hidden="1"/>
    </xf>
    <xf numFmtId="0" fontId="28" fillId="31" borderId="26" xfId="0" applyFont="1" applyFill="1" applyBorder="1" applyAlignment="1" applyProtection="1">
      <alignment vertical="center"/>
      <protection hidden="1"/>
    </xf>
    <xf numFmtId="187" fontId="28" fillId="31" borderId="26" xfId="49" applyNumberFormat="1" applyFont="1" applyFill="1" applyBorder="1" applyAlignment="1" applyProtection="1">
      <alignment horizontal="right" vertical="center"/>
      <protection hidden="1"/>
    </xf>
    <xf numFmtId="0" fontId="28" fillId="31" borderId="27" xfId="0" applyFont="1" applyFill="1" applyBorder="1" applyAlignment="1" applyProtection="1">
      <alignment vertical="center"/>
      <protection hidden="1"/>
    </xf>
    <xf numFmtId="0" fontId="28" fillId="31" borderId="28" xfId="0" applyFont="1" applyFill="1" applyBorder="1" applyAlignment="1" applyProtection="1">
      <alignment horizontal="center" vertical="center"/>
      <protection hidden="1"/>
    </xf>
    <xf numFmtId="176" fontId="28" fillId="31" borderId="29" xfId="0" applyNumberFormat="1" applyFont="1" applyFill="1" applyBorder="1" applyAlignment="1" applyProtection="1">
      <alignment vertical="center"/>
      <protection hidden="1"/>
    </xf>
    <xf numFmtId="0" fontId="28" fillId="31" borderId="30" xfId="0" applyFont="1" applyFill="1" applyBorder="1" applyAlignment="1" applyProtection="1">
      <alignment horizontal="center" vertical="center"/>
      <protection hidden="1"/>
    </xf>
    <xf numFmtId="38" fontId="28" fillId="31" borderId="18" xfId="49" applyFont="1" applyFill="1" applyBorder="1" applyAlignment="1" applyProtection="1">
      <alignment horizontal="center" vertical="center"/>
      <protection hidden="1"/>
    </xf>
    <xf numFmtId="0" fontId="28" fillId="31" borderId="30" xfId="0" applyFont="1" applyFill="1" applyBorder="1" applyAlignment="1" applyProtection="1">
      <alignment vertical="center"/>
      <protection hidden="1"/>
    </xf>
    <xf numFmtId="187" fontId="28" fillId="31" borderId="30" xfId="49" applyNumberFormat="1" applyFont="1" applyFill="1" applyBorder="1" applyAlignment="1" applyProtection="1">
      <alignment horizontal="right" vertical="center"/>
      <protection hidden="1"/>
    </xf>
    <xf numFmtId="0" fontId="28" fillId="31" borderId="31" xfId="0" applyFont="1" applyFill="1" applyBorder="1" applyAlignment="1" applyProtection="1">
      <alignment vertical="center"/>
      <protection hidden="1"/>
    </xf>
    <xf numFmtId="0" fontId="28" fillId="31" borderId="32" xfId="0" applyFont="1" applyFill="1" applyBorder="1" applyAlignment="1" applyProtection="1">
      <alignment horizontal="center" vertical="center"/>
      <protection hidden="1"/>
    </xf>
    <xf numFmtId="176" fontId="28" fillId="31" borderId="23" xfId="0" applyNumberFormat="1" applyFont="1" applyFill="1" applyBorder="1" applyAlignment="1" applyProtection="1">
      <alignment vertical="center"/>
      <protection hidden="1"/>
    </xf>
    <xf numFmtId="0" fontId="28" fillId="31" borderId="33" xfId="0" applyFont="1" applyFill="1" applyBorder="1" applyAlignment="1" applyProtection="1">
      <alignment horizontal="center" vertical="center"/>
      <protection hidden="1"/>
    </xf>
    <xf numFmtId="38" fontId="28" fillId="31" borderId="33" xfId="49" applyFont="1" applyFill="1" applyBorder="1" applyAlignment="1" applyProtection="1">
      <alignment horizontal="center" vertical="center"/>
      <protection hidden="1"/>
    </xf>
    <xf numFmtId="0" fontId="28" fillId="31" borderId="33" xfId="0" applyFont="1" applyFill="1" applyBorder="1" applyAlignment="1" applyProtection="1">
      <alignment vertical="center"/>
      <protection hidden="1"/>
    </xf>
    <xf numFmtId="187" fontId="28" fillId="31" borderId="33" xfId="49" applyNumberFormat="1" applyFont="1" applyFill="1" applyBorder="1" applyAlignment="1" applyProtection="1">
      <alignment horizontal="right" vertical="center"/>
      <protection hidden="1"/>
    </xf>
    <xf numFmtId="0" fontId="28" fillId="31" borderId="34" xfId="0" applyFont="1" applyFill="1" applyBorder="1" applyAlignment="1" applyProtection="1">
      <alignment vertical="center"/>
      <protection hidden="1"/>
    </xf>
    <xf numFmtId="187" fontId="28" fillId="31" borderId="35" xfId="49" applyNumberFormat="1" applyFont="1" applyFill="1" applyBorder="1" applyAlignment="1" applyProtection="1">
      <alignment horizontal="right" vertical="center"/>
      <protection hidden="1"/>
    </xf>
    <xf numFmtId="0" fontId="28" fillId="31" borderId="36" xfId="0" applyFont="1" applyFill="1" applyBorder="1" applyAlignment="1" applyProtection="1">
      <alignment vertical="center"/>
      <protection hidden="1"/>
    </xf>
    <xf numFmtId="0" fontId="38" fillId="27" borderId="39" xfId="0" applyFont="1" applyFill="1" applyBorder="1" applyAlignment="1" applyProtection="1">
      <alignment horizontal="center" vertical="center"/>
      <protection hidden="1"/>
    </xf>
    <xf numFmtId="0" fontId="38" fillId="27" borderId="38" xfId="0" applyFont="1" applyFill="1" applyBorder="1" applyAlignment="1" applyProtection="1">
      <alignment horizontal="center" vertical="center"/>
      <protection hidden="1"/>
    </xf>
    <xf numFmtId="0" fontId="28" fillId="27" borderId="40" xfId="0" applyFont="1" applyFill="1" applyBorder="1" applyAlignment="1" applyProtection="1">
      <alignment horizontal="center" vertical="center"/>
      <protection hidden="1"/>
    </xf>
    <xf numFmtId="0" fontId="5" fillId="27" borderId="41" xfId="0" applyFont="1" applyFill="1" applyBorder="1" applyAlignment="1" applyProtection="1">
      <alignment vertical="center"/>
      <protection hidden="1"/>
    </xf>
    <xf numFmtId="0" fontId="2" fillId="0" borderId="42" xfId="0" applyFont="1" applyFill="1" applyBorder="1" applyAlignment="1" applyProtection="1">
      <alignment horizontal="center" vertical="center" shrinkToFit="1"/>
      <protection hidden="1"/>
    </xf>
    <xf numFmtId="0" fontId="2" fillId="0" borderId="43" xfId="0" applyFont="1" applyFill="1" applyBorder="1" applyAlignment="1" applyProtection="1">
      <alignment vertical="center" shrinkToFit="1"/>
      <protection hidden="1"/>
    </xf>
    <xf numFmtId="0" fontId="34" fillId="0" borderId="0" xfId="0" applyFont="1" applyAlignment="1">
      <alignment vertical="center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45" fillId="30" borderId="39" xfId="0" applyFont="1" applyFill="1" applyBorder="1" applyAlignment="1">
      <alignment horizontal="left" vertical="center"/>
    </xf>
    <xf numFmtId="0" fontId="0" fillId="30" borderId="39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39" xfId="0" applyFont="1" applyFill="1" applyBorder="1" applyAlignment="1">
      <alignment horizontal="center" vertical="center"/>
    </xf>
    <xf numFmtId="0" fontId="20" fillId="34" borderId="46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0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0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right" vertical="center"/>
      <protection hidden="1"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0" xfId="0" applyFont="1" applyFill="1" applyBorder="1" applyAlignment="1" applyProtection="1">
      <alignment vertical="center" shrinkToFit="1"/>
      <protection hidden="1"/>
    </xf>
    <xf numFmtId="0" fontId="2" fillId="31" borderId="10" xfId="0" applyFont="1" applyFill="1" applyBorder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32" fillId="0" borderId="0" xfId="0" applyFont="1" applyAlignment="1">
      <alignment vertical="center"/>
    </xf>
    <xf numFmtId="0" fontId="20" fillId="31" borderId="47" xfId="0" applyFont="1" applyFill="1" applyBorder="1" applyAlignment="1">
      <alignment horizontal="center" vertical="center"/>
    </xf>
    <xf numFmtId="0" fontId="20" fillId="31" borderId="48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176" fontId="28" fillId="3" borderId="18" xfId="0" applyNumberFormat="1" applyFont="1" applyFill="1" applyBorder="1" applyAlignment="1" applyProtection="1">
      <alignment vertical="center"/>
      <protection hidden="1"/>
    </xf>
    <xf numFmtId="176" fontId="28" fillId="3" borderId="49" xfId="0" applyNumberFormat="1" applyFont="1" applyFill="1" applyBorder="1" applyAlignment="1" applyProtection="1">
      <alignment vertical="center"/>
      <protection hidden="1"/>
    </xf>
    <xf numFmtId="187" fontId="29" fillId="3" borderId="18" xfId="49" applyNumberFormat="1" applyFont="1" applyFill="1" applyBorder="1" applyAlignment="1" applyProtection="1">
      <alignment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0" fillId="0" borderId="0" xfId="0" applyFont="1" applyAlignment="1">
      <alignment vertical="center"/>
    </xf>
    <xf numFmtId="0" fontId="65" fillId="0" borderId="0" xfId="0" applyFont="1" applyBorder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50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left" vertical="center" indent="1"/>
      <protection locked="0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vertical="center" shrinkToFit="1"/>
      <protection hidden="1"/>
    </xf>
    <xf numFmtId="0" fontId="17" fillId="3" borderId="0" xfId="0" applyFont="1" applyFill="1" applyAlignment="1">
      <alignment horizontal="center" vertical="center"/>
    </xf>
    <xf numFmtId="0" fontId="10" fillId="0" borderId="39" xfId="0" applyFont="1" applyBorder="1" applyAlignment="1" applyProtection="1">
      <alignment horizontal="left" vertical="center" indent="1"/>
      <protection locked="0"/>
    </xf>
    <xf numFmtId="0" fontId="10" fillId="0" borderId="41" xfId="0" applyFont="1" applyBorder="1" applyAlignment="1" applyProtection="1">
      <alignment horizontal="left" vertical="center" indent="1"/>
      <protection locked="0"/>
    </xf>
    <xf numFmtId="0" fontId="10" fillId="0" borderId="39" xfId="0" applyNumberFormat="1" applyFont="1" applyBorder="1" applyAlignment="1" applyProtection="1">
      <alignment horizontal="left" vertical="center" indent="1"/>
      <protection locked="0"/>
    </xf>
    <xf numFmtId="0" fontId="10" fillId="0" borderId="41" xfId="0" applyNumberFormat="1" applyFont="1" applyBorder="1" applyAlignment="1" applyProtection="1">
      <alignment horizontal="left" vertical="center" indent="1"/>
      <protection locked="0"/>
    </xf>
    <xf numFmtId="0" fontId="20" fillId="31" borderId="39" xfId="0" applyFont="1" applyFill="1" applyBorder="1" applyAlignment="1">
      <alignment horizontal="center" vertical="center"/>
    </xf>
    <xf numFmtId="0" fontId="20" fillId="31" borderId="41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/>
    </xf>
    <xf numFmtId="0" fontId="11" fillId="30" borderId="24" xfId="0" applyFont="1" applyFill="1" applyBorder="1" applyAlignment="1">
      <alignment horizontal="center" vertical="center"/>
    </xf>
    <xf numFmtId="0" fontId="20" fillId="31" borderId="53" xfId="0" applyFont="1" applyFill="1" applyBorder="1" applyAlignment="1">
      <alignment horizontal="center" vertical="center"/>
    </xf>
    <xf numFmtId="0" fontId="20" fillId="31" borderId="24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1" fillId="31" borderId="39" xfId="0" applyFont="1" applyFill="1" applyBorder="1" applyAlignment="1" applyProtection="1">
      <alignment horizontal="center" vertical="center"/>
      <protection hidden="1"/>
    </xf>
    <xf numFmtId="0" fontId="41" fillId="31" borderId="30" xfId="0" applyFont="1" applyFill="1" applyBorder="1" applyAlignment="1" applyProtection="1">
      <alignment horizontal="center" vertical="center"/>
      <protection hidden="1"/>
    </xf>
    <xf numFmtId="0" fontId="41" fillId="31" borderId="41" xfId="0" applyFont="1" applyFill="1" applyBorder="1" applyAlignment="1" applyProtection="1">
      <alignment horizontal="center" vertical="center"/>
      <protection hidden="1"/>
    </xf>
    <xf numFmtId="0" fontId="28" fillId="31" borderId="50" xfId="0" applyFont="1" applyFill="1" applyBorder="1" applyAlignment="1" applyProtection="1">
      <alignment horizontal="center" vertical="center"/>
      <protection hidden="1"/>
    </xf>
    <xf numFmtId="0" fontId="28" fillId="31" borderId="54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20" fillId="31" borderId="50" xfId="0" applyFont="1" applyFill="1" applyBorder="1" applyAlignment="1" applyProtection="1">
      <alignment horizontal="center" vertical="center"/>
      <protection hidden="1"/>
    </xf>
    <xf numFmtId="0" fontId="20" fillId="31" borderId="54" xfId="0" applyFont="1" applyFill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0" borderId="10" xfId="0" applyFont="1" applyFill="1" applyBorder="1" applyAlignment="1" applyProtection="1">
      <alignment horizontal="center" vertical="center"/>
      <protection hidden="1"/>
    </xf>
    <xf numFmtId="0" fontId="2" fillId="31" borderId="50" xfId="0" applyFont="1" applyFill="1" applyBorder="1" applyAlignment="1" applyProtection="1">
      <alignment horizontal="left" vertical="center" indent="1"/>
      <protection hidden="1"/>
    </xf>
    <xf numFmtId="0" fontId="2" fillId="31" borderId="55" xfId="0" applyFont="1" applyFill="1" applyBorder="1" applyAlignment="1" applyProtection="1">
      <alignment horizontal="left" vertical="center" indent="1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31" fillId="0" borderId="56" xfId="0" applyFont="1" applyBorder="1" applyAlignment="1" applyProtection="1">
      <alignment horizontal="center" vertical="top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0" fillId="31" borderId="55" xfId="0" applyFont="1" applyFill="1" applyBorder="1" applyAlignment="1" applyProtection="1">
      <alignment horizontal="center" vertical="center"/>
      <protection hidden="1"/>
    </xf>
    <xf numFmtId="0" fontId="20" fillId="0" borderId="50" xfId="0" applyFont="1" applyBorder="1" applyAlignment="1" applyProtection="1">
      <alignment horizontal="left" vertical="center" indent="1"/>
      <protection hidden="1"/>
    </xf>
    <xf numFmtId="0" fontId="20" fillId="0" borderId="54" xfId="0" applyFont="1" applyBorder="1" applyAlignment="1" applyProtection="1">
      <alignment horizontal="left" vertical="center" indent="1"/>
      <protection hidden="1"/>
    </xf>
    <xf numFmtId="0" fontId="20" fillId="0" borderId="55" xfId="0" applyFont="1" applyBorder="1" applyAlignment="1" applyProtection="1">
      <alignment horizontal="left" vertical="center" indent="1"/>
      <protection hidden="1"/>
    </xf>
    <xf numFmtId="0" fontId="25" fillId="35" borderId="0" xfId="0" applyFont="1" applyFill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91" fontId="20" fillId="0" borderId="39" xfId="0" applyNumberFormat="1" applyFont="1" applyBorder="1" applyAlignment="1" applyProtection="1">
      <alignment horizontal="right" vertical="center"/>
      <protection hidden="1"/>
    </xf>
    <xf numFmtId="191" fontId="20" fillId="0" borderId="41" xfId="0" applyNumberFormat="1" applyFont="1" applyBorder="1" applyAlignment="1" applyProtection="1">
      <alignment horizontal="right" vertical="center"/>
      <protection hidden="1"/>
    </xf>
    <xf numFmtId="0" fontId="20" fillId="3" borderId="50" xfId="0" applyFont="1" applyFill="1" applyBorder="1" applyAlignment="1" applyProtection="1">
      <alignment horizontal="center" vertical="center"/>
      <protection hidden="1"/>
    </xf>
    <xf numFmtId="0" fontId="20" fillId="3" borderId="55" xfId="0" applyFont="1" applyFill="1" applyBorder="1" applyAlignment="1" applyProtection="1">
      <alignment horizontal="center" vertical="center"/>
      <protection hidden="1"/>
    </xf>
    <xf numFmtId="0" fontId="50" fillId="0" borderId="50" xfId="0" applyFont="1" applyBorder="1" applyAlignment="1" applyProtection="1">
      <alignment horizontal="left" vertical="center" indent="1"/>
      <protection locked="0"/>
    </xf>
    <xf numFmtId="0" fontId="50" fillId="0" borderId="54" xfId="0" applyFont="1" applyBorder="1" applyAlignment="1" applyProtection="1">
      <alignment horizontal="left" vertical="center" indent="1"/>
      <protection locked="0"/>
    </xf>
    <xf numFmtId="0" fontId="50" fillId="0" borderId="55" xfId="0" applyFont="1" applyBorder="1" applyAlignment="1" applyProtection="1">
      <alignment horizontal="left" vertical="center" indent="1"/>
      <protection locked="0"/>
    </xf>
    <xf numFmtId="0" fontId="25" fillId="19" borderId="0" xfId="0" applyFont="1" applyFill="1" applyAlignment="1" applyProtection="1">
      <alignment horizontal="center" vertical="center"/>
      <protection hidden="1"/>
    </xf>
    <xf numFmtId="0" fontId="31" fillId="0" borderId="56" xfId="0" applyFont="1" applyBorder="1" applyAlignment="1" applyProtection="1">
      <alignment horizontal="center" vertical="top"/>
      <protection hidden="1"/>
    </xf>
    <xf numFmtId="0" fontId="20" fillId="3" borderId="54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left" vertical="center" indent="1"/>
      <protection hidden="1"/>
    </xf>
    <xf numFmtId="0" fontId="2" fillId="3" borderId="55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3" borderId="50" xfId="0" applyFont="1" applyFill="1" applyBorder="1" applyAlignment="1" applyProtection="1">
      <alignment horizontal="center" vertical="center"/>
      <protection hidden="1"/>
    </xf>
    <xf numFmtId="0" fontId="28" fillId="3" borderId="54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left" indent="1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lef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2" fillId="31" borderId="39" xfId="0" applyFont="1" applyFill="1" applyBorder="1" applyAlignment="1" applyProtection="1">
      <alignment horizontal="center" vertical="center"/>
      <protection/>
    </xf>
    <xf numFmtId="0" fontId="2" fillId="31" borderId="30" xfId="0" applyFont="1" applyFill="1" applyBorder="1" applyAlignment="1" applyProtection="1">
      <alignment horizontal="center" vertical="center"/>
      <protection/>
    </xf>
    <xf numFmtId="0" fontId="2" fillId="31" borderId="41" xfId="0" applyFont="1" applyFill="1" applyBorder="1" applyAlignment="1" applyProtection="1">
      <alignment horizontal="center" vertical="center"/>
      <protection/>
    </xf>
    <xf numFmtId="0" fontId="28" fillId="31" borderId="50" xfId="0" applyFont="1" applyFill="1" applyBorder="1" applyAlignment="1" applyProtection="1">
      <alignment horizontal="center" vertical="center"/>
      <protection/>
    </xf>
    <xf numFmtId="0" fontId="28" fillId="31" borderId="54" xfId="0" applyFont="1" applyFill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left" vertical="center" indent="1"/>
      <protection hidden="1"/>
    </xf>
    <xf numFmtId="0" fontId="10" fillId="0" borderId="55" xfId="0" applyFont="1" applyBorder="1" applyAlignment="1" applyProtection="1">
      <alignment horizontal="left" vertical="center" inden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2</xdr:row>
      <xdr:rowOff>133350</xdr:rowOff>
    </xdr:from>
    <xdr:to>
      <xdr:col>14</xdr:col>
      <xdr:colOff>0</xdr:colOff>
      <xdr:row>8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6838950" y="666750"/>
          <a:ext cx="1057275" cy="942975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  <xdr:twoCellAnchor>
    <xdr:from>
      <xdr:col>28</xdr:col>
      <xdr:colOff>219075</xdr:colOff>
      <xdr:row>2</xdr:row>
      <xdr:rowOff>95250</xdr:rowOff>
    </xdr:from>
    <xdr:to>
      <xdr:col>31</xdr:col>
      <xdr:colOff>171450</xdr:colOff>
      <xdr:row>8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14782800" y="628650"/>
          <a:ext cx="1047750" cy="971550"/>
        </a:xfrm>
        <a:prstGeom prst="wedgeRoundRectCallout">
          <a:avLst>
            <a:gd name="adj1" fmla="val -35087"/>
            <a:gd name="adj2" fmla="val 6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メンバーに「</a:t>
          </a:r>
          <a:r>
            <a:rPr lang="en-US" cap="none" sz="9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」と入力し、その内の一人にだけでいいので今年度最高タイムを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</xdr:row>
      <xdr:rowOff>190500</xdr:rowOff>
    </xdr:from>
    <xdr:to>
      <xdr:col>13</xdr:col>
      <xdr:colOff>314325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553200" y="523875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3" sqref="D3:E3"/>
    </sheetView>
  </sheetViews>
  <sheetFormatPr defaultColWidth="8.875" defaultRowHeight="13.5"/>
  <cols>
    <col min="1" max="1" width="4.875" style="0" customWidth="1"/>
    <col min="2" max="2" width="16.75390625" style="0" customWidth="1"/>
    <col min="3" max="5" width="16.00390625" style="0" customWidth="1"/>
    <col min="6" max="7" width="9.25390625" style="0" customWidth="1"/>
    <col min="8" max="8" width="8.125" style="0" customWidth="1"/>
    <col min="9" max="9" width="7.75390625" style="0" customWidth="1"/>
    <col min="10" max="10" width="3.875" style="0" customWidth="1"/>
    <col min="11" max="11" width="18.375" style="0" customWidth="1"/>
    <col min="12" max="12" width="20.875" style="0" customWidth="1"/>
    <col min="13" max="13" width="4.00390625" style="0" customWidth="1"/>
    <col min="14" max="14" width="3.875" style="0" customWidth="1"/>
    <col min="15" max="15" width="18.375" style="0" customWidth="1"/>
    <col min="16" max="16" width="13.00390625" style="0" customWidth="1"/>
  </cols>
  <sheetData>
    <row r="1" spans="1:8" ht="27.75" customHeight="1">
      <c r="A1" s="260" t="s">
        <v>314</v>
      </c>
      <c r="B1" s="260"/>
      <c r="C1" s="260"/>
      <c r="D1" s="260"/>
      <c r="E1" s="260"/>
      <c r="F1" s="260"/>
      <c r="G1" s="139"/>
      <c r="H1" s="13"/>
    </row>
    <row r="2" spans="1:8" ht="19.5" customHeight="1">
      <c r="A2" s="12"/>
      <c r="B2" s="12"/>
      <c r="C2" s="271" t="s">
        <v>485</v>
      </c>
      <c r="D2" s="271"/>
      <c r="E2" s="215"/>
      <c r="F2" s="215"/>
      <c r="G2" s="220"/>
      <c r="H2" s="13"/>
    </row>
    <row r="3" spans="2:16" s="13" customFormat="1" ht="20.25" customHeight="1">
      <c r="B3" s="219" t="s">
        <v>319</v>
      </c>
      <c r="C3" s="217" t="s">
        <v>436</v>
      </c>
      <c r="D3" s="261"/>
      <c r="E3" s="262"/>
      <c r="F3" s="216"/>
      <c r="G3" s="216"/>
      <c r="K3"/>
      <c r="L3"/>
      <c r="M3"/>
      <c r="N3"/>
      <c r="O3"/>
      <c r="P3"/>
    </row>
    <row r="4" spans="1:16" s="13" customFormat="1" ht="6" customHeight="1">
      <c r="A4" s="15"/>
      <c r="B4" s="15"/>
      <c r="C4" s="14"/>
      <c r="D4" s="36"/>
      <c r="E4" s="36"/>
      <c r="F4" s="221"/>
      <c r="G4" s="222"/>
      <c r="J4" s="2"/>
      <c r="K4" s="2"/>
      <c r="L4" s="2"/>
      <c r="M4" s="2"/>
      <c r="N4" s="2"/>
      <c r="O4" s="2"/>
      <c r="P4"/>
    </row>
    <row r="5" spans="4:7" ht="3" customHeight="1">
      <c r="D5" s="36"/>
      <c r="E5" s="36"/>
      <c r="F5" s="221"/>
      <c r="G5" s="223"/>
    </row>
    <row r="6" spans="2:15" ht="20.25" customHeight="1">
      <c r="B6" s="267" t="s">
        <v>315</v>
      </c>
      <c r="C6" s="218" t="s">
        <v>317</v>
      </c>
      <c r="D6" s="261"/>
      <c r="E6" s="262"/>
      <c r="F6" s="216"/>
      <c r="G6" s="216"/>
      <c r="J6" s="140" t="s">
        <v>336</v>
      </c>
      <c r="K6" s="2"/>
      <c r="L6" s="2"/>
      <c r="M6" s="2"/>
      <c r="N6" s="2"/>
      <c r="O6" s="2"/>
    </row>
    <row r="7" spans="2:12" ht="20.25" customHeight="1">
      <c r="B7" s="268"/>
      <c r="C7" s="218" t="s">
        <v>316</v>
      </c>
      <c r="D7" s="263"/>
      <c r="E7" s="264"/>
      <c r="F7" s="216"/>
      <c r="G7" s="216"/>
      <c r="J7" s="2" t="s">
        <v>337</v>
      </c>
      <c r="K7" s="2"/>
      <c r="L7" s="2"/>
    </row>
    <row r="8" spans="10:12" ht="13.5">
      <c r="J8" s="76"/>
      <c r="K8" s="77" t="s">
        <v>338</v>
      </c>
      <c r="L8" s="78" t="s">
        <v>435</v>
      </c>
    </row>
    <row r="9" spans="10:12" ht="13.5">
      <c r="J9" s="79">
        <v>1</v>
      </c>
      <c r="K9" s="80" t="s">
        <v>339</v>
      </c>
      <c r="L9" s="81" t="s">
        <v>340</v>
      </c>
    </row>
    <row r="10" spans="10:12" ht="13.5">
      <c r="J10" s="82">
        <v>2</v>
      </c>
      <c r="K10" s="76" t="s">
        <v>341</v>
      </c>
      <c r="L10" s="83" t="s">
        <v>342</v>
      </c>
    </row>
    <row r="11" spans="3:12" ht="13.5">
      <c r="C11" s="210"/>
      <c r="J11" s="82">
        <v>3</v>
      </c>
      <c r="K11" s="76" t="s">
        <v>343</v>
      </c>
      <c r="L11" s="83" t="s">
        <v>344</v>
      </c>
    </row>
    <row r="12" spans="2:12" ht="13.5">
      <c r="B12" t="s">
        <v>540</v>
      </c>
      <c r="J12" s="82">
        <v>4</v>
      </c>
      <c r="K12" s="76" t="s">
        <v>345</v>
      </c>
      <c r="L12" s="83" t="s">
        <v>346</v>
      </c>
    </row>
    <row r="13" spans="10:12" ht="13.5">
      <c r="J13" s="82">
        <v>5</v>
      </c>
      <c r="K13" s="76" t="s">
        <v>347</v>
      </c>
      <c r="L13" s="83" t="s">
        <v>348</v>
      </c>
    </row>
    <row r="14" spans="2:12" ht="13.5">
      <c r="B14" s="269" t="s">
        <v>493</v>
      </c>
      <c r="C14" s="265" t="s">
        <v>494</v>
      </c>
      <c r="D14" s="266"/>
      <c r="J14" s="82">
        <v>6</v>
      </c>
      <c r="K14" s="76" t="s">
        <v>349</v>
      </c>
      <c r="L14" s="83" t="s">
        <v>350</v>
      </c>
    </row>
    <row r="15" spans="1:12" ht="13.5">
      <c r="A15" s="214"/>
      <c r="B15" s="270"/>
      <c r="C15" s="241" t="s">
        <v>518</v>
      </c>
      <c r="D15" s="242" t="s">
        <v>519</v>
      </c>
      <c r="J15" s="82">
        <v>7</v>
      </c>
      <c r="K15" s="76" t="s">
        <v>351</v>
      </c>
      <c r="L15" s="83" t="s">
        <v>352</v>
      </c>
    </row>
    <row r="16" spans="2:12" ht="13.5">
      <c r="B16" s="224" t="s">
        <v>495</v>
      </c>
      <c r="C16" s="225" t="s">
        <v>496</v>
      </c>
      <c r="D16" s="226" t="s">
        <v>497</v>
      </c>
      <c r="J16" s="82">
        <v>8</v>
      </c>
      <c r="K16" s="76" t="s">
        <v>353</v>
      </c>
      <c r="L16" s="83" t="s">
        <v>354</v>
      </c>
    </row>
    <row r="17" spans="2:12" ht="13.5">
      <c r="B17" s="243"/>
      <c r="C17" s="244"/>
      <c r="D17" s="245"/>
      <c r="J17" s="82">
        <v>9</v>
      </c>
      <c r="K17" s="76" t="s">
        <v>355</v>
      </c>
      <c r="L17" s="83" t="s">
        <v>356</v>
      </c>
    </row>
    <row r="18" spans="2:12" ht="13.5">
      <c r="B18" s="243"/>
      <c r="C18" s="244"/>
      <c r="D18" s="245"/>
      <c r="J18" s="82">
        <v>10</v>
      </c>
      <c r="K18" s="76" t="s">
        <v>357</v>
      </c>
      <c r="L18" s="83" t="s">
        <v>358</v>
      </c>
    </row>
    <row r="19" spans="3:12" ht="13.5">
      <c r="C19" t="s">
        <v>520</v>
      </c>
      <c r="J19" s="82">
        <v>11</v>
      </c>
      <c r="K19" s="76" t="s">
        <v>359</v>
      </c>
      <c r="L19" s="83" t="s">
        <v>360</v>
      </c>
    </row>
    <row r="20" spans="10:12" ht="13.5">
      <c r="J20" s="82">
        <v>12</v>
      </c>
      <c r="K20" s="76" t="s">
        <v>361</v>
      </c>
      <c r="L20" s="83" t="s">
        <v>362</v>
      </c>
    </row>
    <row r="21" spans="10:12" ht="13.5">
      <c r="J21" s="82">
        <v>13</v>
      </c>
      <c r="K21" s="76" t="s">
        <v>363</v>
      </c>
      <c r="L21" s="83" t="s">
        <v>364</v>
      </c>
    </row>
    <row r="22" spans="3:12" ht="14.25">
      <c r="C22" s="227" t="s">
        <v>498</v>
      </c>
      <c r="J22" s="82">
        <v>14</v>
      </c>
      <c r="K22" s="76" t="s">
        <v>365</v>
      </c>
      <c r="L22" s="83" t="s">
        <v>366</v>
      </c>
    </row>
    <row r="23" spans="10:12" ht="13.5">
      <c r="J23" s="82">
        <v>15</v>
      </c>
      <c r="K23" s="76" t="s">
        <v>367</v>
      </c>
      <c r="L23" s="83" t="s">
        <v>368</v>
      </c>
    </row>
    <row r="24" spans="10:12" ht="13.5">
      <c r="J24" s="82">
        <v>16</v>
      </c>
      <c r="K24" s="76" t="s">
        <v>369</v>
      </c>
      <c r="L24" s="83" t="s">
        <v>370</v>
      </c>
    </row>
    <row r="25" spans="10:12" ht="13.5">
      <c r="J25" s="82">
        <v>17</v>
      </c>
      <c r="K25" s="76" t="s">
        <v>371</v>
      </c>
      <c r="L25" s="83" t="s">
        <v>372</v>
      </c>
    </row>
    <row r="26" spans="10:12" ht="13.5">
      <c r="J26" s="82">
        <v>18</v>
      </c>
      <c r="K26" s="76" t="s">
        <v>373</v>
      </c>
      <c r="L26" s="83" t="s">
        <v>374</v>
      </c>
    </row>
    <row r="27" spans="3:12" ht="13.5">
      <c r="C27" s="240" t="s">
        <v>514</v>
      </c>
      <c r="J27" s="82">
        <v>19</v>
      </c>
      <c r="K27" s="76" t="s">
        <v>375</v>
      </c>
      <c r="L27" s="83" t="s">
        <v>376</v>
      </c>
    </row>
    <row r="28" spans="3:12" ht="13.5">
      <c r="C28" s="240" t="s">
        <v>515</v>
      </c>
      <c r="J28" s="82">
        <v>20</v>
      </c>
      <c r="K28" s="76" t="s">
        <v>377</v>
      </c>
      <c r="L28" s="83" t="s">
        <v>378</v>
      </c>
    </row>
    <row r="29" spans="3:12" ht="13.5">
      <c r="C29" s="240" t="s">
        <v>513</v>
      </c>
      <c r="J29" s="82">
        <v>21</v>
      </c>
      <c r="K29" s="76" t="s">
        <v>379</v>
      </c>
      <c r="L29" s="83" t="s">
        <v>380</v>
      </c>
    </row>
    <row r="30" spans="3:12" ht="13.5">
      <c r="C30" s="240" t="s">
        <v>505</v>
      </c>
      <c r="J30" s="82">
        <v>22</v>
      </c>
      <c r="K30" s="76" t="s">
        <v>381</v>
      </c>
      <c r="L30" s="83" t="s">
        <v>382</v>
      </c>
    </row>
    <row r="31" spans="3:12" ht="13.5">
      <c r="C31" s="240" t="s">
        <v>516</v>
      </c>
      <c r="J31" s="82">
        <v>23</v>
      </c>
      <c r="K31" s="76" t="s">
        <v>383</v>
      </c>
      <c r="L31" s="83" t="s">
        <v>384</v>
      </c>
    </row>
    <row r="32" spans="3:12" ht="13.5">
      <c r="C32" s="240" t="s">
        <v>506</v>
      </c>
      <c r="J32" s="82">
        <v>24</v>
      </c>
      <c r="K32" s="76" t="s">
        <v>385</v>
      </c>
      <c r="L32" s="83" t="s">
        <v>386</v>
      </c>
    </row>
    <row r="33" spans="3:12" ht="13.5">
      <c r="C33" s="240" t="s">
        <v>507</v>
      </c>
      <c r="J33" s="82">
        <v>25</v>
      </c>
      <c r="K33" s="76" t="s">
        <v>387</v>
      </c>
      <c r="L33" s="83" t="s">
        <v>388</v>
      </c>
    </row>
    <row r="34" spans="3:12" ht="13.5">
      <c r="C34" s="240" t="s">
        <v>508</v>
      </c>
      <c r="J34" s="82">
        <v>26</v>
      </c>
      <c r="K34" s="76" t="s">
        <v>389</v>
      </c>
      <c r="L34" s="83" t="s">
        <v>390</v>
      </c>
    </row>
    <row r="35" spans="3:12" ht="13.5">
      <c r="C35" s="240" t="s">
        <v>509</v>
      </c>
      <c r="J35" s="82">
        <v>27</v>
      </c>
      <c r="K35" s="76" t="s">
        <v>391</v>
      </c>
      <c r="L35" s="83" t="s">
        <v>392</v>
      </c>
    </row>
    <row r="36" spans="3:12" ht="13.5">
      <c r="C36" s="240" t="s">
        <v>510</v>
      </c>
      <c r="J36" s="82">
        <v>28</v>
      </c>
      <c r="K36" s="76" t="s">
        <v>393</v>
      </c>
      <c r="L36" s="83" t="s">
        <v>394</v>
      </c>
    </row>
    <row r="37" spans="3:12" ht="13.5">
      <c r="C37" s="240" t="s">
        <v>511</v>
      </c>
      <c r="J37" s="82">
        <v>29</v>
      </c>
      <c r="K37" s="76" t="s">
        <v>395</v>
      </c>
      <c r="L37" s="83" t="s">
        <v>396</v>
      </c>
    </row>
    <row r="38" spans="3:12" ht="13.5">
      <c r="C38" s="240" t="s">
        <v>512</v>
      </c>
      <c r="J38" s="82">
        <v>30</v>
      </c>
      <c r="K38" s="76" t="s">
        <v>397</v>
      </c>
      <c r="L38" s="83" t="s">
        <v>398</v>
      </c>
    </row>
    <row r="39" spans="3:12" ht="13.5">
      <c r="C39" s="240" t="s">
        <v>517</v>
      </c>
      <c r="J39" s="82">
        <v>31</v>
      </c>
      <c r="K39" s="76" t="s">
        <v>399</v>
      </c>
      <c r="L39" s="83" t="s">
        <v>400</v>
      </c>
    </row>
    <row r="40" spans="3:12" ht="13.5">
      <c r="C40" s="240"/>
      <c r="J40" s="82">
        <v>32</v>
      </c>
      <c r="K40" s="76" t="s">
        <v>401</v>
      </c>
      <c r="L40" s="83" t="s">
        <v>402</v>
      </c>
    </row>
    <row r="41" spans="3:12" ht="13.5">
      <c r="C41" s="240"/>
      <c r="J41" s="82">
        <v>33</v>
      </c>
      <c r="K41" s="76" t="s">
        <v>403</v>
      </c>
      <c r="L41" s="83" t="s">
        <v>404</v>
      </c>
    </row>
    <row r="42" spans="10:12" ht="13.5">
      <c r="J42" s="82">
        <v>34</v>
      </c>
      <c r="K42" s="76" t="s">
        <v>405</v>
      </c>
      <c r="L42" s="83" t="s">
        <v>406</v>
      </c>
    </row>
    <row r="43" spans="10:12" ht="13.5">
      <c r="J43" s="82">
        <v>35</v>
      </c>
      <c r="K43" s="76" t="s">
        <v>407</v>
      </c>
      <c r="L43" s="83" t="s">
        <v>408</v>
      </c>
    </row>
    <row r="44" spans="10:12" ht="13.5">
      <c r="J44" s="82">
        <v>36</v>
      </c>
      <c r="K44" s="76" t="s">
        <v>409</v>
      </c>
      <c r="L44" s="83" t="s">
        <v>410</v>
      </c>
    </row>
    <row r="45" spans="10:12" ht="13.5">
      <c r="J45" s="82">
        <v>37</v>
      </c>
      <c r="K45" s="76" t="s">
        <v>411</v>
      </c>
      <c r="L45" s="83" t="s">
        <v>412</v>
      </c>
    </row>
    <row r="46" spans="10:12" ht="13.5">
      <c r="J46" s="82">
        <v>38</v>
      </c>
      <c r="K46" s="76" t="s">
        <v>413</v>
      </c>
      <c r="L46" s="83" t="s">
        <v>414</v>
      </c>
    </row>
    <row r="47" spans="10:12" ht="13.5">
      <c r="J47" s="82">
        <v>39</v>
      </c>
      <c r="K47" s="76" t="s">
        <v>415</v>
      </c>
      <c r="L47" s="83" t="s">
        <v>416</v>
      </c>
    </row>
    <row r="48" spans="10:12" ht="13.5">
      <c r="J48" s="82">
        <v>40</v>
      </c>
      <c r="K48" s="76" t="s">
        <v>417</v>
      </c>
      <c r="L48" s="83" t="s">
        <v>418</v>
      </c>
    </row>
    <row r="49" spans="10:12" ht="13.5">
      <c r="J49" s="82">
        <v>41</v>
      </c>
      <c r="K49" s="76" t="s">
        <v>419</v>
      </c>
      <c r="L49" s="83" t="s">
        <v>420</v>
      </c>
    </row>
    <row r="50" spans="10:12" ht="13.5">
      <c r="J50" s="82">
        <v>42</v>
      </c>
      <c r="K50" s="76" t="s">
        <v>421</v>
      </c>
      <c r="L50" s="83" t="s">
        <v>422</v>
      </c>
    </row>
    <row r="51" spans="10:12" ht="13.5">
      <c r="J51" s="82">
        <v>43</v>
      </c>
      <c r="K51" s="76" t="s">
        <v>423</v>
      </c>
      <c r="L51" s="83" t="s">
        <v>424</v>
      </c>
    </row>
    <row r="52" spans="10:12" ht="13.5">
      <c r="J52" s="82">
        <v>44</v>
      </c>
      <c r="K52" s="76" t="s">
        <v>425</v>
      </c>
      <c r="L52" s="83" t="s">
        <v>426</v>
      </c>
    </row>
    <row r="53" spans="10:12" ht="13.5">
      <c r="J53" s="82">
        <v>45</v>
      </c>
      <c r="K53" s="76" t="s">
        <v>427</v>
      </c>
      <c r="L53" s="83" t="s">
        <v>428</v>
      </c>
    </row>
    <row r="54" spans="10:12" ht="13.5">
      <c r="J54" s="82">
        <v>46</v>
      </c>
      <c r="K54" s="76" t="s">
        <v>429</v>
      </c>
      <c r="L54" s="83" t="s">
        <v>430</v>
      </c>
    </row>
    <row r="55" spans="10:12" ht="13.5">
      <c r="J55" s="82">
        <v>47</v>
      </c>
      <c r="K55" s="76" t="s">
        <v>431</v>
      </c>
      <c r="L55" s="83" t="s">
        <v>432</v>
      </c>
    </row>
    <row r="56" spans="10:12" ht="13.5">
      <c r="J56" s="82">
        <v>48</v>
      </c>
      <c r="K56" s="76" t="s">
        <v>433</v>
      </c>
      <c r="L56" s="83" t="s">
        <v>434</v>
      </c>
    </row>
    <row r="57" spans="10:12" ht="13.5">
      <c r="J57" s="82">
        <v>49</v>
      </c>
      <c r="K57" s="76" t="s">
        <v>535</v>
      </c>
      <c r="L57" s="83" t="s">
        <v>535</v>
      </c>
    </row>
    <row r="58" spans="10:12" ht="13.5">
      <c r="J58" s="82">
        <v>50</v>
      </c>
      <c r="K58" s="76" t="s">
        <v>536</v>
      </c>
      <c r="L58" s="83" t="s">
        <v>537</v>
      </c>
    </row>
  </sheetData>
  <sheetProtection sheet="1" selectLockedCells="1"/>
  <mergeCells count="8">
    <mergeCell ref="A1:F1"/>
    <mergeCell ref="D3:E3"/>
    <mergeCell ref="D6:E6"/>
    <mergeCell ref="D7:E7"/>
    <mergeCell ref="C14:D14"/>
    <mergeCell ref="B6:B7"/>
    <mergeCell ref="B14:B15"/>
    <mergeCell ref="C2:D2"/>
  </mergeCells>
  <dataValidations count="3">
    <dataValidation allowBlank="1" showInputMessage="1" showErrorMessage="1" imeMode="on" sqref="D3:D7 E7 E6:G6 E4:F5 E3:G3"/>
    <dataValidation allowBlank="1" showInputMessage="1" showErrorMessage="1" imeMode="disabled" sqref="F7:G7"/>
    <dataValidation type="list" allowBlank="1" showInputMessage="1" sqref="C17:D18">
      <formula1>$C$27:$C$39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8"/>
  <sheetViews>
    <sheetView showGridLines="0" zoomScale="95" zoomScaleNormal="95" zoomScalePageLayoutView="0" workbookViewId="0" topLeftCell="A1">
      <pane ySplit="12" topLeftCell="A13" activePane="bottomLeft" state="frozen"/>
      <selection pane="topLeft" activeCell="E13" sqref="E13"/>
      <selection pane="bottomLeft" activeCell="W13" sqref="W13"/>
    </sheetView>
  </sheetViews>
  <sheetFormatPr defaultColWidth="9.00390625" defaultRowHeight="13.5"/>
  <cols>
    <col min="1" max="1" width="4.00390625" style="1" customWidth="1"/>
    <col min="2" max="2" width="6.00390625" style="1" customWidth="1"/>
    <col min="3" max="3" width="12.125" style="1" customWidth="1"/>
    <col min="4" max="4" width="11.75390625" style="1" customWidth="1"/>
    <col min="5" max="5" width="11.375" style="2" customWidth="1"/>
    <col min="6" max="6" width="4.375" style="16" customWidth="1"/>
    <col min="7" max="7" width="9.625" style="1" customWidth="1"/>
    <col min="8" max="8" width="8.75390625" style="2" customWidth="1"/>
    <col min="9" max="9" width="9.625" style="2" customWidth="1"/>
    <col min="10" max="10" width="8.75390625" style="25" customWidth="1"/>
    <col min="11" max="11" width="4.125" style="2" customWidth="1"/>
    <col min="12" max="12" width="7.375" style="2" customWidth="1"/>
    <col min="13" max="14" width="2.87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1.12109375" style="2" customWidth="1"/>
    <col min="19" max="19" width="4.00390625" style="1" customWidth="1"/>
    <col min="20" max="20" width="6.00390625" style="1" customWidth="1"/>
    <col min="21" max="21" width="12.125" style="1" customWidth="1"/>
    <col min="22" max="22" width="11.75390625" style="1" customWidth="1"/>
    <col min="23" max="23" width="11.375" style="2" customWidth="1"/>
    <col min="24" max="24" width="4.375" style="16" customWidth="1"/>
    <col min="25" max="25" width="9.625" style="1" customWidth="1"/>
    <col min="26" max="26" width="8.75390625" style="2" customWidth="1"/>
    <col min="27" max="27" width="9.625" style="2" customWidth="1"/>
    <col min="28" max="28" width="8.75390625" style="1" customWidth="1"/>
    <col min="29" max="29" width="4.125" style="2" customWidth="1"/>
    <col min="30" max="30" width="7.375" style="2" customWidth="1"/>
    <col min="31" max="32" width="2.875" style="2" customWidth="1"/>
    <col min="33" max="33" width="8.875" style="2" hidden="1" customWidth="1"/>
    <col min="34" max="34" width="12.375" style="2" hidden="1" customWidth="1"/>
    <col min="35" max="35" width="5.375" style="2" hidden="1" customWidth="1"/>
    <col min="36" max="36" width="1.625" style="2" customWidth="1"/>
    <col min="37" max="70" width="8.875" style="2" customWidth="1"/>
    <col min="71" max="71" width="46.625" style="2" customWidth="1"/>
    <col min="72" max="16384" width="9.00390625" style="2" customWidth="1"/>
  </cols>
  <sheetData>
    <row r="1" spans="1:32" ht="26.25" customHeight="1" thickBot="1">
      <c r="A1" s="278" t="s">
        <v>295</v>
      </c>
      <c r="B1" s="288"/>
      <c r="C1" s="289" t="s">
        <v>534</v>
      </c>
      <c r="D1" s="290"/>
      <c r="E1" s="291"/>
      <c r="F1" s="31"/>
      <c r="G1" s="292" t="s">
        <v>486</v>
      </c>
      <c r="H1" s="292"/>
      <c r="I1" s="292"/>
      <c r="J1" s="293" t="s">
        <v>538</v>
      </c>
      <c r="K1" s="293"/>
      <c r="L1" s="294">
        <f>$J$8+$AB$8</f>
        <v>0</v>
      </c>
      <c r="M1" s="295"/>
      <c r="N1" s="34"/>
      <c r="S1" s="296" t="s">
        <v>295</v>
      </c>
      <c r="T1" s="297"/>
      <c r="U1" s="298" t="s">
        <v>534</v>
      </c>
      <c r="V1" s="299"/>
      <c r="W1" s="300"/>
      <c r="X1" s="31"/>
      <c r="Y1" s="301" t="s">
        <v>487</v>
      </c>
      <c r="Z1" s="301"/>
      <c r="AA1" s="301"/>
      <c r="AB1" s="293" t="s">
        <v>538</v>
      </c>
      <c r="AC1" s="293"/>
      <c r="AD1" s="294">
        <f>$J$8+$AB$8</f>
        <v>0</v>
      </c>
      <c r="AE1" s="295"/>
      <c r="AF1" s="34"/>
    </row>
    <row r="2" spans="1:32" ht="15.75" customHeight="1" thickBot="1">
      <c r="A2" s="32"/>
      <c r="B2" s="229"/>
      <c r="C2" s="285">
        <f>IF(C1="","大会名が未入力です。","")</f>
      </c>
      <c r="D2" s="285"/>
      <c r="E2" s="285"/>
      <c r="F2" s="230"/>
      <c r="G2" s="229"/>
      <c r="H2" s="231"/>
      <c r="I2" s="232"/>
      <c r="J2" s="233"/>
      <c r="K2" s="231"/>
      <c r="L2" s="231"/>
      <c r="M2" s="231"/>
      <c r="N2" s="231"/>
      <c r="S2" s="32"/>
      <c r="T2" s="32"/>
      <c r="U2" s="302" t="s">
        <v>208</v>
      </c>
      <c r="V2" s="302"/>
      <c r="W2" s="302"/>
      <c r="X2" s="37"/>
      <c r="Y2" s="32"/>
      <c r="Z2" s="34"/>
      <c r="AA2" s="40"/>
      <c r="AB2" s="32"/>
      <c r="AC2" s="34"/>
      <c r="AD2" s="34"/>
      <c r="AE2" s="34"/>
      <c r="AF2" s="34"/>
    </row>
    <row r="3" spans="1:32" ht="20.25" customHeight="1" thickBot="1">
      <c r="A3" s="278" t="s">
        <v>319</v>
      </c>
      <c r="B3" s="279"/>
      <c r="C3" s="282">
        <f>IF('申込必要事項'!D3="","",'申込必要事項'!D3)</f>
      </c>
      <c r="D3" s="283"/>
      <c r="E3" s="61"/>
      <c r="F3" s="62" t="s">
        <v>318</v>
      </c>
      <c r="G3" s="286">
        <f>IF('申込必要事項'!D6="","",'申込必要事項'!D6)</f>
      </c>
      <c r="H3" s="286"/>
      <c r="I3" s="287">
        <f>IF('申込必要事項'!D7="","",'申込必要事項'!D7)</f>
      </c>
      <c r="J3" s="287"/>
      <c r="K3" s="287"/>
      <c r="L3" s="287"/>
      <c r="M3" s="34"/>
      <c r="N3" s="34"/>
      <c r="S3" s="296" t="s">
        <v>296</v>
      </c>
      <c r="T3" s="303"/>
      <c r="U3" s="304">
        <f>IF('申込必要事項'!D3="","",'申込必要事項'!D3)</f>
      </c>
      <c r="V3" s="305"/>
      <c r="W3" s="61"/>
      <c r="X3" s="62" t="s">
        <v>318</v>
      </c>
      <c r="Y3" s="286">
        <f>IF('申込必要事項'!D6="","",'申込必要事項'!D6)</f>
      </c>
      <c r="Z3" s="286"/>
      <c r="AA3" s="306">
        <f>IF('申込必要事項'!D7="","",'申込必要事項'!D7)</f>
      </c>
      <c r="AB3" s="306"/>
      <c r="AC3" s="306"/>
      <c r="AD3" s="306"/>
      <c r="AE3" s="34"/>
      <c r="AF3" s="34"/>
    </row>
    <row r="4" spans="1:32" ht="6" customHeight="1" thickBot="1">
      <c r="A4" s="50"/>
      <c r="B4" s="50"/>
      <c r="C4" s="51"/>
      <c r="D4" s="37"/>
      <c r="E4" s="37"/>
      <c r="F4" s="37"/>
      <c r="G4" s="32"/>
      <c r="H4" s="34"/>
      <c r="I4" s="34"/>
      <c r="J4" s="52"/>
      <c r="K4" s="52"/>
      <c r="L4" s="52"/>
      <c r="M4" s="34"/>
      <c r="N4" s="34"/>
      <c r="S4" s="50"/>
      <c r="T4" s="50"/>
      <c r="U4" s="51"/>
      <c r="V4" s="37"/>
      <c r="W4" s="37"/>
      <c r="X4" s="37"/>
      <c r="Y4" s="32"/>
      <c r="Z4" s="34"/>
      <c r="AA4" s="34"/>
      <c r="AB4" s="143"/>
      <c r="AC4" s="143"/>
      <c r="AD4" s="143"/>
      <c r="AE4" s="34"/>
      <c r="AF4" s="34"/>
    </row>
    <row r="5" spans="1:32" ht="13.5" customHeight="1">
      <c r="A5" s="50"/>
      <c r="B5" s="50"/>
      <c r="C5" s="144" t="s">
        <v>303</v>
      </c>
      <c r="D5" s="181" t="s">
        <v>304</v>
      </c>
      <c r="E5" s="182">
        <f>COUNTIF($Q$13:$Q$52,1)</f>
        <v>0</v>
      </c>
      <c r="F5" s="183" t="s">
        <v>306</v>
      </c>
      <c r="G5" s="183" t="s">
        <v>311</v>
      </c>
      <c r="H5" s="184">
        <v>1000</v>
      </c>
      <c r="I5" s="185" t="s">
        <v>308</v>
      </c>
      <c r="J5" s="186">
        <f>IF(E5="","",E5*H5)</f>
        <v>0</v>
      </c>
      <c r="K5" s="187" t="s">
        <v>310</v>
      </c>
      <c r="L5" s="52"/>
      <c r="M5" s="34"/>
      <c r="N5" s="34"/>
      <c r="S5" s="50"/>
      <c r="T5" s="50"/>
      <c r="U5" s="144" t="s">
        <v>303</v>
      </c>
      <c r="V5" s="145" t="s">
        <v>304</v>
      </c>
      <c r="W5" s="247">
        <f>COUNTIF($AI$13:$AI$52,1)</f>
        <v>0</v>
      </c>
      <c r="X5" s="146" t="s">
        <v>306</v>
      </c>
      <c r="Y5" s="146" t="s">
        <v>307</v>
      </c>
      <c r="Z5" s="147">
        <v>1000</v>
      </c>
      <c r="AA5" s="148" t="s">
        <v>308</v>
      </c>
      <c r="AB5" s="149">
        <f>IF(W5=0,"",W5*Z5)</f>
      </c>
      <c r="AC5" s="150" t="s">
        <v>310</v>
      </c>
      <c r="AD5" s="143"/>
      <c r="AE5" s="34"/>
      <c r="AF5" s="34"/>
    </row>
    <row r="6" spans="1:32" ht="13.5" customHeight="1">
      <c r="A6" s="50"/>
      <c r="B6" s="50"/>
      <c r="C6" s="32"/>
      <c r="D6" s="188" t="s">
        <v>305</v>
      </c>
      <c r="E6" s="189">
        <f>COUNTIF($Q$13:$Q$52,2)</f>
        <v>0</v>
      </c>
      <c r="F6" s="190" t="s">
        <v>306</v>
      </c>
      <c r="G6" s="190" t="s">
        <v>311</v>
      </c>
      <c r="H6" s="191">
        <v>1000</v>
      </c>
      <c r="I6" s="192" t="s">
        <v>308</v>
      </c>
      <c r="J6" s="193">
        <f>IF(E6="","",E6*H6)</f>
        <v>0</v>
      </c>
      <c r="K6" s="194" t="s">
        <v>310</v>
      </c>
      <c r="L6" s="52"/>
      <c r="M6" s="34"/>
      <c r="N6" s="34"/>
      <c r="S6" s="50"/>
      <c r="T6" s="50"/>
      <c r="U6" s="32"/>
      <c r="V6" s="151" t="s">
        <v>305</v>
      </c>
      <c r="W6" s="246">
        <f>COUNTIF($AI$13:$AI$52,2)</f>
        <v>0</v>
      </c>
      <c r="X6" s="152" t="s">
        <v>306</v>
      </c>
      <c r="Y6" s="152" t="s">
        <v>307</v>
      </c>
      <c r="Z6" s="153">
        <v>1000</v>
      </c>
      <c r="AA6" s="154" t="s">
        <v>308</v>
      </c>
      <c r="AB6" s="248">
        <f>IF(W6=0,"",W6*Z6)</f>
      </c>
      <c r="AC6" s="155" t="s">
        <v>310</v>
      </c>
      <c r="AD6" s="143"/>
      <c r="AE6" s="34"/>
      <c r="AF6" s="34"/>
    </row>
    <row r="7" spans="1:32" ht="13.5" customHeight="1" thickBot="1">
      <c r="A7" s="50"/>
      <c r="B7" s="50"/>
      <c r="C7" s="32"/>
      <c r="D7" s="195" t="s">
        <v>297</v>
      </c>
      <c r="E7" s="196">
        <f>SUM('②参加人数'!C27:C27)</f>
        <v>0</v>
      </c>
      <c r="F7" s="197" t="s">
        <v>312</v>
      </c>
      <c r="G7" s="197" t="s">
        <v>307</v>
      </c>
      <c r="H7" s="198">
        <v>1500</v>
      </c>
      <c r="I7" s="199" t="s">
        <v>308</v>
      </c>
      <c r="J7" s="200">
        <f>IF(E7="","",E7*H7)</f>
        <v>0</v>
      </c>
      <c r="K7" s="201" t="s">
        <v>310</v>
      </c>
      <c r="L7" s="52"/>
      <c r="M7" s="34"/>
      <c r="N7" s="34"/>
      <c r="S7" s="50"/>
      <c r="T7" s="50"/>
      <c r="U7" s="32"/>
      <c r="V7" s="156" t="s">
        <v>297</v>
      </c>
      <c r="W7" s="142">
        <f>SUM('②参加人数'!F27:F27)</f>
        <v>0</v>
      </c>
      <c r="X7" s="157" t="s">
        <v>312</v>
      </c>
      <c r="Y7" s="157" t="s">
        <v>307</v>
      </c>
      <c r="Z7" s="158">
        <v>1500</v>
      </c>
      <c r="AA7" s="159" t="s">
        <v>308</v>
      </c>
      <c r="AB7" s="160">
        <f>IF(W7="","",W7*Z7)</f>
        <v>0</v>
      </c>
      <c r="AC7" s="161" t="s">
        <v>310</v>
      </c>
      <c r="AD7" s="143"/>
      <c r="AE7" s="34"/>
      <c r="AF7" s="34"/>
    </row>
    <row r="8" spans="1:32" ht="13.5" customHeight="1" thickBot="1">
      <c r="A8" s="50"/>
      <c r="B8" s="50"/>
      <c r="C8" s="32"/>
      <c r="D8" s="277"/>
      <c r="E8" s="277"/>
      <c r="F8" s="144"/>
      <c r="G8" s="73" t="s">
        <v>484</v>
      </c>
      <c r="H8" s="275" t="s">
        <v>309</v>
      </c>
      <c r="I8" s="276"/>
      <c r="J8" s="202">
        <f>SUM(J5:J7)</f>
        <v>0</v>
      </c>
      <c r="K8" s="203" t="s">
        <v>310</v>
      </c>
      <c r="L8" s="52"/>
      <c r="M8" s="34"/>
      <c r="N8" s="34"/>
      <c r="S8" s="50"/>
      <c r="T8" s="50"/>
      <c r="U8" s="32"/>
      <c r="V8" s="277"/>
      <c r="W8" s="277"/>
      <c r="X8" s="144"/>
      <c r="Y8" s="73" t="s">
        <v>484</v>
      </c>
      <c r="Z8" s="307" t="s">
        <v>309</v>
      </c>
      <c r="AA8" s="308"/>
      <c r="AB8" s="162">
        <f>SUM(AB5:AB7)</f>
        <v>0</v>
      </c>
      <c r="AC8" s="163" t="s">
        <v>310</v>
      </c>
      <c r="AD8" s="143"/>
      <c r="AE8" s="34"/>
      <c r="AF8" s="34"/>
    </row>
    <row r="9" spans="1:32" ht="20.25" customHeight="1">
      <c r="A9" s="47"/>
      <c r="B9" s="284" t="s">
        <v>483</v>
      </c>
      <c r="C9" s="284"/>
      <c r="D9" s="284"/>
      <c r="E9" s="284"/>
      <c r="F9" s="37"/>
      <c r="G9" s="32"/>
      <c r="H9" s="34"/>
      <c r="I9" s="34"/>
      <c r="J9" s="133"/>
      <c r="K9" s="52"/>
      <c r="L9" s="52"/>
      <c r="M9" s="34"/>
      <c r="N9" s="34"/>
      <c r="S9" s="50"/>
      <c r="T9" s="284" t="s">
        <v>483</v>
      </c>
      <c r="U9" s="284"/>
      <c r="V9" s="284"/>
      <c r="W9" s="284"/>
      <c r="X9" s="37"/>
      <c r="Y9" s="32"/>
      <c r="Z9" s="34"/>
      <c r="AA9" s="34"/>
      <c r="AB9" s="141"/>
      <c r="AC9" s="143"/>
      <c r="AD9" s="143"/>
      <c r="AE9" s="34"/>
      <c r="AF9" s="34"/>
    </row>
    <row r="10" spans="1:32" ht="15.75" customHeight="1">
      <c r="A10" s="228"/>
      <c r="B10" s="238" t="s">
        <v>475</v>
      </c>
      <c r="C10" s="228"/>
      <c r="D10" s="228"/>
      <c r="E10" s="239"/>
      <c r="F10" s="33"/>
      <c r="G10" s="280" t="s">
        <v>289</v>
      </c>
      <c r="H10" s="280"/>
      <c r="I10" s="281" t="s">
        <v>290</v>
      </c>
      <c r="J10" s="281"/>
      <c r="K10" s="272" t="s">
        <v>539</v>
      </c>
      <c r="L10" s="273"/>
      <c r="M10" s="273"/>
      <c r="N10" s="274"/>
      <c r="S10" s="32"/>
      <c r="T10" s="238" t="s">
        <v>475</v>
      </c>
      <c r="U10" s="228"/>
      <c r="V10" s="228"/>
      <c r="W10" s="239"/>
      <c r="X10" s="33"/>
      <c r="Y10" s="309" t="s">
        <v>289</v>
      </c>
      <c r="Z10" s="309"/>
      <c r="AA10" s="310" t="s">
        <v>290</v>
      </c>
      <c r="AB10" s="310"/>
      <c r="AC10" s="272" t="s">
        <v>539</v>
      </c>
      <c r="AD10" s="273"/>
      <c r="AE10" s="273"/>
      <c r="AF10" s="274"/>
    </row>
    <row r="11" spans="1:35" s="17" customFormat="1" ht="15.75" customHeight="1">
      <c r="A11" s="41" t="s">
        <v>197</v>
      </c>
      <c r="B11" s="41" t="s">
        <v>293</v>
      </c>
      <c r="C11" s="41" t="s">
        <v>294</v>
      </c>
      <c r="D11" s="41" t="s">
        <v>284</v>
      </c>
      <c r="E11" s="42" t="s">
        <v>291</v>
      </c>
      <c r="F11" s="41" t="s">
        <v>199</v>
      </c>
      <c r="G11" s="53" t="s">
        <v>224</v>
      </c>
      <c r="H11" s="54" t="s">
        <v>292</v>
      </c>
      <c r="I11" s="55" t="s">
        <v>224</v>
      </c>
      <c r="J11" s="56" t="s">
        <v>292</v>
      </c>
      <c r="K11" s="170" t="s">
        <v>288</v>
      </c>
      <c r="L11" s="171" t="s">
        <v>325</v>
      </c>
      <c r="M11" s="206"/>
      <c r="N11" s="207"/>
      <c r="Q11" s="2"/>
      <c r="S11" s="164" t="s">
        <v>197</v>
      </c>
      <c r="T11" s="164" t="s">
        <v>293</v>
      </c>
      <c r="U11" s="164" t="s">
        <v>198</v>
      </c>
      <c r="V11" s="164" t="s">
        <v>284</v>
      </c>
      <c r="W11" s="165" t="s">
        <v>291</v>
      </c>
      <c r="X11" s="164" t="s">
        <v>199</v>
      </c>
      <c r="Y11" s="166" t="s">
        <v>224</v>
      </c>
      <c r="Z11" s="167" t="s">
        <v>292</v>
      </c>
      <c r="AA11" s="168" t="s">
        <v>224</v>
      </c>
      <c r="AB11" s="169" t="s">
        <v>292</v>
      </c>
      <c r="AC11" s="170" t="s">
        <v>288</v>
      </c>
      <c r="AD11" s="171" t="s">
        <v>325</v>
      </c>
      <c r="AE11" s="206"/>
      <c r="AF11" s="207"/>
      <c r="AI11" s="2"/>
    </row>
    <row r="12" spans="1:35" s="5" customFormat="1" ht="15.75" customHeight="1">
      <c r="A12" s="70" t="s">
        <v>326</v>
      </c>
      <c r="B12" s="38">
        <v>500</v>
      </c>
      <c r="C12" s="18" t="s">
        <v>282</v>
      </c>
      <c r="D12" s="259" t="s">
        <v>285</v>
      </c>
      <c r="E12" s="18" t="s">
        <v>328</v>
      </c>
      <c r="F12" s="57">
        <v>1</v>
      </c>
      <c r="G12" s="18" t="s">
        <v>329</v>
      </c>
      <c r="H12" s="58" t="s">
        <v>332</v>
      </c>
      <c r="I12" s="18" t="s">
        <v>330</v>
      </c>
      <c r="J12" s="58" t="s">
        <v>331</v>
      </c>
      <c r="K12" s="204" t="s">
        <v>327</v>
      </c>
      <c r="L12" s="205">
        <v>47.55</v>
      </c>
      <c r="M12" s="206"/>
      <c r="N12" s="207"/>
      <c r="Q12" s="2"/>
      <c r="S12" s="70" t="s">
        <v>326</v>
      </c>
      <c r="T12" s="59">
        <v>500</v>
      </c>
      <c r="U12" s="172" t="s">
        <v>286</v>
      </c>
      <c r="V12" s="172" t="s">
        <v>298</v>
      </c>
      <c r="W12" s="172" t="s">
        <v>481</v>
      </c>
      <c r="X12" s="173"/>
      <c r="Y12" s="172" t="s">
        <v>299</v>
      </c>
      <c r="Z12" s="174" t="s">
        <v>300</v>
      </c>
      <c r="AA12" s="172" t="s">
        <v>301</v>
      </c>
      <c r="AB12" s="175" t="s">
        <v>302</v>
      </c>
      <c r="AC12" s="176" t="s">
        <v>327</v>
      </c>
      <c r="AD12" s="177">
        <v>47.55</v>
      </c>
      <c r="AE12" s="206"/>
      <c r="AF12" s="207"/>
      <c r="AI12" s="2"/>
    </row>
    <row r="13" spans="1:35" s="5" customFormat="1" ht="16.5" customHeight="1">
      <c r="A13" s="178">
        <v>1</v>
      </c>
      <c r="B13" s="84"/>
      <c r="C13" s="84"/>
      <c r="D13" s="84"/>
      <c r="E13" s="237">
        <f>IF($C$3="","",$C$3)</f>
      </c>
      <c r="F13" s="86"/>
      <c r="G13" s="87"/>
      <c r="H13" s="136"/>
      <c r="I13" s="87"/>
      <c r="J13" s="136"/>
      <c r="K13" s="134"/>
      <c r="L13" s="213"/>
      <c r="M13" s="208"/>
      <c r="N13" s="209"/>
      <c r="O13" s="5" t="str">
        <f>IF('②参加人数'!B5="","",'②参加人数'!B5)</f>
        <v>1年100m</v>
      </c>
      <c r="Q13" s="2">
        <f aca="true" t="shared" si="0" ref="Q13:Q52">COUNTA(G13,I13)</f>
        <v>0</v>
      </c>
      <c r="S13" s="178">
        <v>1</v>
      </c>
      <c r="T13" s="75"/>
      <c r="U13" s="75"/>
      <c r="V13" s="75"/>
      <c r="W13" s="236">
        <f>IF($C$3="","",$C$3)</f>
      </c>
      <c r="X13" s="88"/>
      <c r="Y13" s="89"/>
      <c r="Z13" s="212"/>
      <c r="AA13" s="89"/>
      <c r="AB13" s="212"/>
      <c r="AC13" s="135"/>
      <c r="AD13" s="211"/>
      <c r="AE13" s="179"/>
      <c r="AF13" s="180"/>
      <c r="AG13" s="5" t="str">
        <f>IF('②参加人数'!E5="","",'②参加人数'!E5)</f>
        <v>1年100m</v>
      </c>
      <c r="AI13" s="2">
        <f aca="true" t="shared" si="1" ref="AI13:AI52">COUNTA(Y13,AA13)</f>
        <v>0</v>
      </c>
    </row>
    <row r="14" spans="1:37" s="5" customFormat="1" ht="16.5" customHeight="1">
      <c r="A14" s="178">
        <v>2</v>
      </c>
      <c r="B14" s="84"/>
      <c r="C14" s="84"/>
      <c r="D14" s="84"/>
      <c r="E14" s="237">
        <f aca="true" t="shared" si="2" ref="E13:E52">IF($C$3="","",$C$3)</f>
      </c>
      <c r="F14" s="86"/>
      <c r="G14" s="87"/>
      <c r="H14" s="136"/>
      <c r="I14" s="87"/>
      <c r="J14" s="136"/>
      <c r="K14" s="134"/>
      <c r="L14" s="213"/>
      <c r="M14" s="208"/>
      <c r="N14" s="209"/>
      <c r="O14" s="5" t="str">
        <f>IF('②参加人数'!B6="","",'②参加人数'!B6)</f>
        <v>2年100m</v>
      </c>
      <c r="Q14" s="2">
        <f t="shared" si="0"/>
        <v>0</v>
      </c>
      <c r="S14" s="178">
        <v>2</v>
      </c>
      <c r="T14" s="75"/>
      <c r="U14" s="75"/>
      <c r="V14" s="75"/>
      <c r="W14" s="236">
        <f aca="true" t="shared" si="3" ref="W14:W52">IF($C$3="","",$C$3)</f>
      </c>
      <c r="X14" s="88"/>
      <c r="Y14" s="89"/>
      <c r="Z14" s="212"/>
      <c r="AA14" s="89"/>
      <c r="AB14" s="212"/>
      <c r="AC14" s="135"/>
      <c r="AD14" s="211"/>
      <c r="AE14" s="179"/>
      <c r="AF14" s="180"/>
      <c r="AG14" s="5" t="str">
        <f>IF('②参加人数'!E6="","",'②参加人数'!E6)</f>
        <v>2年100m</v>
      </c>
      <c r="AI14" s="2">
        <f t="shared" si="1"/>
        <v>0</v>
      </c>
      <c r="AK14" s="235" t="s">
        <v>499</v>
      </c>
    </row>
    <row r="15" spans="1:37" s="5" customFormat="1" ht="16.5" customHeight="1">
      <c r="A15" s="178">
        <v>3</v>
      </c>
      <c r="B15" s="84"/>
      <c r="C15" s="84"/>
      <c r="D15" s="84"/>
      <c r="E15" s="237">
        <f t="shared" si="2"/>
      </c>
      <c r="F15" s="86"/>
      <c r="G15" s="87"/>
      <c r="H15" s="136"/>
      <c r="I15" s="87"/>
      <c r="J15" s="136"/>
      <c r="K15" s="134"/>
      <c r="L15" s="213"/>
      <c r="M15" s="208"/>
      <c r="N15" s="209"/>
      <c r="O15" s="5" t="str">
        <f>IF('②参加人数'!B7="","",'②参加人数'!B7)</f>
        <v>3年100m</v>
      </c>
      <c r="Q15" s="2">
        <f t="shared" si="0"/>
        <v>0</v>
      </c>
      <c r="S15" s="178">
        <v>3</v>
      </c>
      <c r="T15" s="75"/>
      <c r="U15" s="75"/>
      <c r="V15" s="75"/>
      <c r="W15" s="236">
        <f t="shared" si="3"/>
      </c>
      <c r="X15" s="88"/>
      <c r="Y15" s="89"/>
      <c r="Z15" s="212"/>
      <c r="AA15" s="89"/>
      <c r="AB15" s="212"/>
      <c r="AC15" s="135"/>
      <c r="AD15" s="211"/>
      <c r="AE15" s="179"/>
      <c r="AF15" s="180"/>
      <c r="AG15" s="5" t="str">
        <f>IF('②参加人数'!E7="","",'②参加人数'!E7)</f>
        <v>3年100m</v>
      </c>
      <c r="AI15" s="2">
        <f t="shared" si="1"/>
        <v>0</v>
      </c>
      <c r="AK15" s="234" t="s">
        <v>522</v>
      </c>
    </row>
    <row r="16" spans="1:37" s="5" customFormat="1" ht="16.5" customHeight="1">
      <c r="A16" s="178">
        <v>4</v>
      </c>
      <c r="B16" s="84"/>
      <c r="C16" s="84"/>
      <c r="D16" s="84"/>
      <c r="E16" s="237">
        <f t="shared" si="2"/>
      </c>
      <c r="F16" s="86"/>
      <c r="G16" s="87"/>
      <c r="H16" s="136"/>
      <c r="I16" s="87"/>
      <c r="J16" s="136"/>
      <c r="K16" s="134"/>
      <c r="L16" s="213"/>
      <c r="M16" s="208"/>
      <c r="N16" s="209"/>
      <c r="O16" s="5" t="str">
        <f>IF('②参加人数'!B8="","",'②参加人数'!B8)</f>
        <v>200m</v>
      </c>
      <c r="Q16" s="2">
        <f t="shared" si="0"/>
        <v>0</v>
      </c>
      <c r="S16" s="178">
        <v>4</v>
      </c>
      <c r="T16" s="75"/>
      <c r="U16" s="75"/>
      <c r="V16" s="75"/>
      <c r="W16" s="236">
        <f t="shared" si="3"/>
      </c>
      <c r="X16" s="88"/>
      <c r="Y16" s="89"/>
      <c r="Z16" s="212"/>
      <c r="AA16" s="89"/>
      <c r="AB16" s="212"/>
      <c r="AC16" s="135"/>
      <c r="AD16" s="211"/>
      <c r="AE16" s="179"/>
      <c r="AF16" s="180"/>
      <c r="AG16" s="5" t="str">
        <f>IF('②参加人数'!E8="","",'②参加人数'!E8)</f>
        <v>200m</v>
      </c>
      <c r="AI16" s="2">
        <f t="shared" si="1"/>
        <v>0</v>
      </c>
      <c r="AK16" s="234" t="s">
        <v>501</v>
      </c>
    </row>
    <row r="17" spans="1:37" s="5" customFormat="1" ht="16.5" customHeight="1">
      <c r="A17" s="178">
        <v>5</v>
      </c>
      <c r="B17" s="84"/>
      <c r="C17" s="84"/>
      <c r="D17" s="84"/>
      <c r="E17" s="237">
        <f t="shared" si="2"/>
      </c>
      <c r="F17" s="86"/>
      <c r="G17" s="87"/>
      <c r="H17" s="136"/>
      <c r="I17" s="87"/>
      <c r="J17" s="136"/>
      <c r="K17" s="134"/>
      <c r="L17" s="213"/>
      <c r="M17" s="208"/>
      <c r="N17" s="209"/>
      <c r="O17" s="5" t="str">
        <f>IF('②参加人数'!B9="","",'②参加人数'!B9)</f>
        <v>400m</v>
      </c>
      <c r="Q17" s="2">
        <f t="shared" si="0"/>
        <v>0</v>
      </c>
      <c r="S17" s="178">
        <v>5</v>
      </c>
      <c r="T17" s="75"/>
      <c r="U17" s="75"/>
      <c r="V17" s="75"/>
      <c r="W17" s="236">
        <f t="shared" si="3"/>
      </c>
      <c r="X17" s="88"/>
      <c r="Y17" s="89"/>
      <c r="Z17" s="212"/>
      <c r="AA17" s="89"/>
      <c r="AB17" s="212"/>
      <c r="AC17" s="135"/>
      <c r="AD17" s="211"/>
      <c r="AE17" s="179"/>
      <c r="AF17" s="180"/>
      <c r="AG17" s="5" t="str">
        <f>IF('②参加人数'!E9="","",'②参加人数'!E9)</f>
        <v>400m</v>
      </c>
      <c r="AI17" s="2">
        <f t="shared" si="1"/>
        <v>0</v>
      </c>
      <c r="AK17" s="234" t="s">
        <v>523</v>
      </c>
    </row>
    <row r="18" spans="1:37" s="5" customFormat="1" ht="16.5" customHeight="1">
      <c r="A18" s="178">
        <v>6</v>
      </c>
      <c r="B18" s="84"/>
      <c r="C18" s="84"/>
      <c r="D18" s="84"/>
      <c r="E18" s="237">
        <f t="shared" si="2"/>
      </c>
      <c r="F18" s="86"/>
      <c r="G18" s="87"/>
      <c r="H18" s="136"/>
      <c r="I18" s="87"/>
      <c r="J18" s="136"/>
      <c r="K18" s="134"/>
      <c r="L18" s="213"/>
      <c r="M18" s="208"/>
      <c r="N18" s="209"/>
      <c r="O18" s="5" t="str">
        <f>IF('②参加人数'!B10="","",'②参加人数'!B10)</f>
        <v>800m</v>
      </c>
      <c r="Q18" s="2">
        <f t="shared" si="0"/>
        <v>0</v>
      </c>
      <c r="S18" s="178">
        <v>6</v>
      </c>
      <c r="T18" s="75"/>
      <c r="U18" s="75"/>
      <c r="V18" s="75"/>
      <c r="W18" s="236">
        <f t="shared" si="3"/>
      </c>
      <c r="X18" s="88"/>
      <c r="Y18" s="89"/>
      <c r="Z18" s="212"/>
      <c r="AA18" s="89"/>
      <c r="AB18" s="212"/>
      <c r="AC18" s="135"/>
      <c r="AD18" s="211"/>
      <c r="AE18" s="179"/>
      <c r="AF18" s="180"/>
      <c r="AG18" s="5" t="str">
        <f>IF('②参加人数'!E10="","",'②参加人数'!E10)</f>
        <v>800m</v>
      </c>
      <c r="AI18" s="2">
        <f t="shared" si="1"/>
        <v>0</v>
      </c>
      <c r="AK18" s="234" t="s">
        <v>524</v>
      </c>
    </row>
    <row r="19" spans="1:37" s="5" customFormat="1" ht="16.5" customHeight="1">
      <c r="A19" s="178">
        <v>7</v>
      </c>
      <c r="B19" s="84"/>
      <c r="C19" s="84"/>
      <c r="D19" s="84"/>
      <c r="E19" s="237">
        <f t="shared" si="2"/>
      </c>
      <c r="F19" s="86"/>
      <c r="G19" s="87"/>
      <c r="H19" s="136"/>
      <c r="I19" s="87"/>
      <c r="J19" s="136"/>
      <c r="K19" s="134"/>
      <c r="L19" s="213"/>
      <c r="M19" s="208"/>
      <c r="N19" s="209"/>
      <c r="O19" s="5" t="str">
        <f>IF('②参加人数'!B11="","",'②参加人数'!B11)</f>
        <v>1年1500m</v>
      </c>
      <c r="Q19" s="2">
        <f t="shared" si="0"/>
        <v>0</v>
      </c>
      <c r="S19" s="178">
        <v>7</v>
      </c>
      <c r="T19" s="75"/>
      <c r="U19" s="75"/>
      <c r="V19" s="75"/>
      <c r="W19" s="236">
        <f t="shared" si="3"/>
      </c>
      <c r="X19" s="88"/>
      <c r="Y19" s="89"/>
      <c r="Z19" s="212"/>
      <c r="AA19" s="89"/>
      <c r="AB19" s="212"/>
      <c r="AC19" s="135"/>
      <c r="AD19" s="211"/>
      <c r="AE19" s="179"/>
      <c r="AF19" s="180"/>
      <c r="AG19" s="5" t="str">
        <f>IF('②参加人数'!E11="","",'②参加人数'!E11)</f>
        <v>1500m</v>
      </c>
      <c r="AI19" s="2">
        <f t="shared" si="1"/>
        <v>0</v>
      </c>
      <c r="AK19" s="234" t="s">
        <v>525</v>
      </c>
    </row>
    <row r="20" spans="1:37" s="5" customFormat="1" ht="16.5" customHeight="1">
      <c r="A20" s="178">
        <v>8</v>
      </c>
      <c r="B20" s="84"/>
      <c r="C20" s="84"/>
      <c r="D20" s="84"/>
      <c r="E20" s="237">
        <f t="shared" si="2"/>
      </c>
      <c r="F20" s="86"/>
      <c r="G20" s="87"/>
      <c r="H20" s="136"/>
      <c r="I20" s="87"/>
      <c r="J20" s="136"/>
      <c r="K20" s="134"/>
      <c r="L20" s="213"/>
      <c r="M20" s="208"/>
      <c r="N20" s="209"/>
      <c r="O20" s="5" t="str">
        <f>IF('②参加人数'!B12="","",'②参加人数'!B12)</f>
        <v>1500m</v>
      </c>
      <c r="Q20" s="2">
        <f t="shared" si="0"/>
        <v>0</v>
      </c>
      <c r="S20" s="178">
        <v>8</v>
      </c>
      <c r="T20" s="75"/>
      <c r="U20" s="75"/>
      <c r="V20" s="75"/>
      <c r="W20" s="236">
        <f t="shared" si="3"/>
      </c>
      <c r="X20" s="88"/>
      <c r="Y20" s="89"/>
      <c r="Z20" s="212"/>
      <c r="AA20" s="89"/>
      <c r="AB20" s="212"/>
      <c r="AC20" s="135"/>
      <c r="AD20" s="211"/>
      <c r="AE20" s="179"/>
      <c r="AF20" s="180"/>
      <c r="AG20" s="5" t="str">
        <f>IF('②参加人数'!E12="","",'②参加人数'!E12)</f>
        <v>100mH</v>
      </c>
      <c r="AI20" s="2">
        <f t="shared" si="1"/>
        <v>0</v>
      </c>
      <c r="AK20" s="234" t="s">
        <v>526</v>
      </c>
    </row>
    <row r="21" spans="1:37" s="5" customFormat="1" ht="16.5" customHeight="1">
      <c r="A21" s="178">
        <v>9</v>
      </c>
      <c r="B21" s="84"/>
      <c r="C21" s="84"/>
      <c r="D21" s="84"/>
      <c r="E21" s="237">
        <f t="shared" si="2"/>
      </c>
      <c r="F21" s="86"/>
      <c r="G21" s="87"/>
      <c r="H21" s="136"/>
      <c r="I21" s="87"/>
      <c r="J21" s="136"/>
      <c r="K21" s="134"/>
      <c r="L21" s="213"/>
      <c r="M21" s="208"/>
      <c r="N21" s="209"/>
      <c r="O21" s="5" t="str">
        <f>IF('②参加人数'!B13="","",'②参加人数'!B13)</f>
        <v>3000m</v>
      </c>
      <c r="Q21" s="2">
        <f t="shared" si="0"/>
        <v>0</v>
      </c>
      <c r="S21" s="178">
        <v>9</v>
      </c>
      <c r="T21" s="75"/>
      <c r="U21" s="75"/>
      <c r="V21" s="75"/>
      <c r="W21" s="236">
        <f t="shared" si="3"/>
      </c>
      <c r="X21" s="88"/>
      <c r="Y21" s="89"/>
      <c r="Z21" s="212"/>
      <c r="AA21" s="89"/>
      <c r="AB21" s="212"/>
      <c r="AC21" s="135"/>
      <c r="AD21" s="211"/>
      <c r="AE21" s="179"/>
      <c r="AF21" s="180"/>
      <c r="AG21" s="5" t="str">
        <f>IF('②参加人数'!E13="","",'②参加人数'!E13)</f>
        <v>走高跳</v>
      </c>
      <c r="AI21" s="2">
        <f t="shared" si="1"/>
        <v>0</v>
      </c>
      <c r="AK21" s="234" t="s">
        <v>527</v>
      </c>
    </row>
    <row r="22" spans="1:37" s="5" customFormat="1" ht="16.5" customHeight="1">
      <c r="A22" s="178">
        <v>10</v>
      </c>
      <c r="B22" s="84"/>
      <c r="C22" s="84"/>
      <c r="D22" s="84"/>
      <c r="E22" s="237">
        <f t="shared" si="2"/>
      </c>
      <c r="F22" s="86"/>
      <c r="G22" s="87"/>
      <c r="H22" s="136"/>
      <c r="I22" s="87"/>
      <c r="J22" s="136"/>
      <c r="K22" s="134"/>
      <c r="L22" s="213"/>
      <c r="M22" s="208"/>
      <c r="N22" s="209"/>
      <c r="O22" s="5" t="str">
        <f>IF('②参加人数'!B14="","",'②参加人数'!B14)</f>
        <v>110mH</v>
      </c>
      <c r="Q22" s="2">
        <f t="shared" si="0"/>
        <v>0</v>
      </c>
      <c r="S22" s="178">
        <v>10</v>
      </c>
      <c r="T22" s="75"/>
      <c r="U22" s="75"/>
      <c r="V22" s="75"/>
      <c r="W22" s="236">
        <f t="shared" si="3"/>
      </c>
      <c r="X22" s="88"/>
      <c r="Y22" s="89"/>
      <c r="Z22" s="212"/>
      <c r="AA22" s="89"/>
      <c r="AB22" s="212"/>
      <c r="AC22" s="135"/>
      <c r="AD22" s="211"/>
      <c r="AE22" s="179"/>
      <c r="AF22" s="180"/>
      <c r="AG22" s="5" t="str">
        <f>IF('②参加人数'!E14="","",'②参加人数'!E14)</f>
        <v>走幅跳</v>
      </c>
      <c r="AI22" s="2">
        <f t="shared" si="1"/>
        <v>0</v>
      </c>
      <c r="AK22" s="234" t="s">
        <v>504</v>
      </c>
    </row>
    <row r="23" spans="1:37" s="5" customFormat="1" ht="16.5" customHeight="1">
      <c r="A23" s="178">
        <v>11</v>
      </c>
      <c r="B23" s="84"/>
      <c r="C23" s="84"/>
      <c r="D23" s="84"/>
      <c r="E23" s="237">
        <f t="shared" si="2"/>
      </c>
      <c r="F23" s="86"/>
      <c r="G23" s="87"/>
      <c r="H23" s="136"/>
      <c r="I23" s="87"/>
      <c r="J23" s="136"/>
      <c r="K23" s="134"/>
      <c r="L23" s="213"/>
      <c r="M23" s="208"/>
      <c r="N23" s="209"/>
      <c r="O23" s="5" t="str">
        <f>IF('②参加人数'!B15="","",'②参加人数'!B15)</f>
        <v>走高跳</v>
      </c>
      <c r="Q23" s="2">
        <f t="shared" si="0"/>
        <v>0</v>
      </c>
      <c r="S23" s="178">
        <v>11</v>
      </c>
      <c r="T23" s="75"/>
      <c r="U23" s="75"/>
      <c r="V23" s="75"/>
      <c r="W23" s="236">
        <f t="shared" si="3"/>
      </c>
      <c r="X23" s="88"/>
      <c r="Y23" s="89"/>
      <c r="Z23" s="212"/>
      <c r="AA23" s="89"/>
      <c r="AB23" s="212"/>
      <c r="AC23" s="135"/>
      <c r="AD23" s="211"/>
      <c r="AE23" s="179"/>
      <c r="AF23" s="180"/>
      <c r="AG23" s="5" t="str">
        <f>IF('②参加人数'!E15="","",'②参加人数'!E15)</f>
        <v>砲丸投②</v>
      </c>
      <c r="AI23" s="2">
        <f t="shared" si="1"/>
        <v>0</v>
      </c>
      <c r="AK23" s="234" t="s">
        <v>528</v>
      </c>
    </row>
    <row r="24" spans="1:37" s="5" customFormat="1" ht="16.5" customHeight="1">
      <c r="A24" s="178">
        <v>12</v>
      </c>
      <c r="B24" s="84"/>
      <c r="C24" s="84"/>
      <c r="D24" s="84"/>
      <c r="E24" s="237">
        <f t="shared" si="2"/>
      </c>
      <c r="F24" s="86"/>
      <c r="G24" s="87"/>
      <c r="H24" s="136"/>
      <c r="I24" s="87"/>
      <c r="J24" s="136"/>
      <c r="K24" s="134"/>
      <c r="L24" s="213"/>
      <c r="M24" s="208"/>
      <c r="N24" s="209"/>
      <c r="O24" s="5" t="str">
        <f>IF('②参加人数'!B16="","",'②参加人数'!B16)</f>
        <v>棒高跳</v>
      </c>
      <c r="Q24" s="2">
        <f t="shared" si="0"/>
        <v>0</v>
      </c>
      <c r="S24" s="178">
        <v>12</v>
      </c>
      <c r="T24" s="75"/>
      <c r="U24" s="75"/>
      <c r="V24" s="75"/>
      <c r="W24" s="236">
        <f t="shared" si="3"/>
      </c>
      <c r="X24" s="88"/>
      <c r="Y24" s="89"/>
      <c r="Z24" s="212"/>
      <c r="AA24" s="89"/>
      <c r="AB24" s="212"/>
      <c r="AC24" s="135"/>
      <c r="AD24" s="211"/>
      <c r="AE24" s="179"/>
      <c r="AF24" s="180"/>
      <c r="AG24" s="5" t="str">
        <f>IF('②参加人数'!E16="","",'②参加人数'!E16)</f>
        <v>四種競技</v>
      </c>
      <c r="AI24" s="2">
        <f t="shared" si="1"/>
        <v>0</v>
      </c>
      <c r="AK24" s="234" t="s">
        <v>503</v>
      </c>
    </row>
    <row r="25" spans="1:37" s="5" customFormat="1" ht="16.5" customHeight="1">
      <c r="A25" s="178">
        <v>13</v>
      </c>
      <c r="B25" s="84"/>
      <c r="C25" s="84"/>
      <c r="D25" s="84"/>
      <c r="E25" s="237">
        <f t="shared" si="2"/>
      </c>
      <c r="F25" s="86"/>
      <c r="G25" s="87"/>
      <c r="H25" s="136"/>
      <c r="I25" s="87"/>
      <c r="J25" s="136"/>
      <c r="K25" s="134"/>
      <c r="L25" s="213"/>
      <c r="M25" s="208"/>
      <c r="N25" s="209"/>
      <c r="O25" s="5" t="str">
        <f>IF('②参加人数'!B17="","",'②参加人数'!B17)</f>
        <v>走幅跳</v>
      </c>
      <c r="Q25" s="2">
        <f t="shared" si="0"/>
        <v>0</v>
      </c>
      <c r="S25" s="178">
        <v>13</v>
      </c>
      <c r="T25" s="75"/>
      <c r="U25" s="75"/>
      <c r="V25" s="75"/>
      <c r="W25" s="236">
        <f t="shared" si="3"/>
      </c>
      <c r="X25" s="88"/>
      <c r="Y25" s="89"/>
      <c r="Z25" s="212"/>
      <c r="AA25" s="89"/>
      <c r="AB25" s="212"/>
      <c r="AC25" s="135"/>
      <c r="AD25" s="211"/>
      <c r="AE25" s="179"/>
      <c r="AF25" s="180"/>
      <c r="AG25" s="5">
        <f>IF('②参加人数'!E17="","",'②参加人数'!E17)</f>
      </c>
      <c r="AI25" s="2">
        <f t="shared" si="1"/>
        <v>0</v>
      </c>
      <c r="AK25" s="234" t="s">
        <v>500</v>
      </c>
    </row>
    <row r="26" spans="1:37" s="5" customFormat="1" ht="16.5" customHeight="1">
      <c r="A26" s="178">
        <v>14</v>
      </c>
      <c r="B26" s="84"/>
      <c r="C26" s="84"/>
      <c r="D26" s="84"/>
      <c r="E26" s="237">
        <f t="shared" si="2"/>
      </c>
      <c r="F26" s="86"/>
      <c r="G26" s="87"/>
      <c r="H26" s="136"/>
      <c r="I26" s="87"/>
      <c r="J26" s="136"/>
      <c r="K26" s="134"/>
      <c r="L26" s="213"/>
      <c r="M26" s="208"/>
      <c r="N26" s="209"/>
      <c r="O26" s="5" t="str">
        <f>IF('②参加人数'!B18="","",'②参加人数'!B18)</f>
        <v>砲丸投⑤</v>
      </c>
      <c r="Q26" s="2">
        <f t="shared" si="0"/>
        <v>0</v>
      </c>
      <c r="S26" s="178">
        <v>14</v>
      </c>
      <c r="T26" s="75"/>
      <c r="U26" s="75"/>
      <c r="V26" s="75"/>
      <c r="W26" s="236">
        <f t="shared" si="3"/>
      </c>
      <c r="X26" s="88"/>
      <c r="Y26" s="89"/>
      <c r="Z26" s="212"/>
      <c r="AA26" s="89"/>
      <c r="AB26" s="212"/>
      <c r="AC26" s="135"/>
      <c r="AD26" s="211"/>
      <c r="AE26" s="179"/>
      <c r="AF26" s="180"/>
      <c r="AG26" s="5">
        <f>IF('②参加人数'!E18="","",'②参加人数'!E18)</f>
      </c>
      <c r="AI26" s="2">
        <f t="shared" si="1"/>
        <v>0</v>
      </c>
      <c r="AK26" s="234" t="s">
        <v>529</v>
      </c>
    </row>
    <row r="27" spans="1:37" s="5" customFormat="1" ht="16.5" customHeight="1">
      <c r="A27" s="178">
        <v>15</v>
      </c>
      <c r="B27" s="84"/>
      <c r="C27" s="84"/>
      <c r="D27" s="84"/>
      <c r="E27" s="237">
        <f t="shared" si="2"/>
      </c>
      <c r="F27" s="86"/>
      <c r="G27" s="87"/>
      <c r="H27" s="136"/>
      <c r="I27" s="87"/>
      <c r="J27" s="136"/>
      <c r="K27" s="134"/>
      <c r="L27" s="213"/>
      <c r="M27" s="208"/>
      <c r="N27" s="209"/>
      <c r="O27" s="5" t="str">
        <f>IF('②参加人数'!B19="","",'②参加人数'!B19)</f>
        <v>四種競技</v>
      </c>
      <c r="Q27" s="2">
        <f t="shared" si="0"/>
        <v>0</v>
      </c>
      <c r="S27" s="178">
        <v>15</v>
      </c>
      <c r="T27" s="75"/>
      <c r="U27" s="75"/>
      <c r="V27" s="75"/>
      <c r="W27" s="236">
        <f t="shared" si="3"/>
      </c>
      <c r="X27" s="88"/>
      <c r="Y27" s="89"/>
      <c r="Z27" s="212"/>
      <c r="AA27" s="89"/>
      <c r="AB27" s="212"/>
      <c r="AC27" s="135"/>
      <c r="AD27" s="211"/>
      <c r="AE27" s="179"/>
      <c r="AF27" s="180"/>
      <c r="AG27" s="5">
        <f>IF('②参加人数'!E19="","",'②参加人数'!E19)</f>
      </c>
      <c r="AI27" s="2">
        <f t="shared" si="1"/>
        <v>0</v>
      </c>
      <c r="AK27" s="234" t="s">
        <v>530</v>
      </c>
    </row>
    <row r="28" spans="1:37" s="5" customFormat="1" ht="16.5" customHeight="1">
      <c r="A28" s="178">
        <v>16</v>
      </c>
      <c r="B28" s="84"/>
      <c r="C28" s="84"/>
      <c r="D28" s="84"/>
      <c r="E28" s="237">
        <f t="shared" si="2"/>
      </c>
      <c r="F28" s="86"/>
      <c r="G28" s="87"/>
      <c r="H28" s="136"/>
      <c r="I28" s="87"/>
      <c r="J28" s="136"/>
      <c r="K28" s="134"/>
      <c r="L28" s="213"/>
      <c r="M28" s="208"/>
      <c r="N28" s="209"/>
      <c r="O28" s="5">
        <f>IF('②参加人数'!B20="","",'②参加人数'!B20)</f>
      </c>
      <c r="Q28" s="2">
        <f t="shared" si="0"/>
        <v>0</v>
      </c>
      <c r="S28" s="178">
        <v>16</v>
      </c>
      <c r="T28" s="75"/>
      <c r="U28" s="75"/>
      <c r="V28" s="75"/>
      <c r="W28" s="236">
        <f t="shared" si="3"/>
      </c>
      <c r="X28" s="88"/>
      <c r="Y28" s="89"/>
      <c r="Z28" s="212"/>
      <c r="AA28" s="89"/>
      <c r="AB28" s="212"/>
      <c r="AC28" s="135"/>
      <c r="AD28" s="211"/>
      <c r="AE28" s="179"/>
      <c r="AF28" s="180"/>
      <c r="AG28" s="5">
        <f>IF('②参加人数'!E20="","",'②参加人数'!E20)</f>
      </c>
      <c r="AI28" s="2">
        <f t="shared" si="1"/>
        <v>0</v>
      </c>
      <c r="AK28" s="234" t="s">
        <v>531</v>
      </c>
    </row>
    <row r="29" spans="1:37" s="5" customFormat="1" ht="16.5" customHeight="1">
      <c r="A29" s="178">
        <v>17</v>
      </c>
      <c r="B29" s="84"/>
      <c r="C29" s="84"/>
      <c r="D29" s="84"/>
      <c r="E29" s="237">
        <f t="shared" si="2"/>
      </c>
      <c r="F29" s="86"/>
      <c r="G29" s="87"/>
      <c r="H29" s="136"/>
      <c r="I29" s="87"/>
      <c r="J29" s="136"/>
      <c r="K29" s="134"/>
      <c r="L29" s="213"/>
      <c r="M29" s="208"/>
      <c r="N29" s="209"/>
      <c r="O29" s="5">
        <f>IF('②参加人数'!B21="","",'②参加人数'!B21)</f>
      </c>
      <c r="Q29" s="2">
        <f t="shared" si="0"/>
        <v>0</v>
      </c>
      <c r="S29" s="178">
        <v>17</v>
      </c>
      <c r="T29" s="75"/>
      <c r="U29" s="75"/>
      <c r="V29" s="75"/>
      <c r="W29" s="236">
        <f t="shared" si="3"/>
      </c>
      <c r="X29" s="88"/>
      <c r="Y29" s="89"/>
      <c r="Z29" s="212"/>
      <c r="AA29" s="89"/>
      <c r="AB29" s="212"/>
      <c r="AC29" s="135"/>
      <c r="AD29" s="211"/>
      <c r="AE29" s="179"/>
      <c r="AF29" s="180"/>
      <c r="AG29" s="5">
        <f>IF('②参加人数'!E21="","",'②参加人数'!E21)</f>
      </c>
      <c r="AI29" s="2">
        <f t="shared" si="1"/>
        <v>0</v>
      </c>
      <c r="AK29" s="234" t="s">
        <v>532</v>
      </c>
    </row>
    <row r="30" spans="1:37" s="5" customFormat="1" ht="16.5" customHeight="1">
      <c r="A30" s="178">
        <v>18</v>
      </c>
      <c r="B30" s="84"/>
      <c r="C30" s="84"/>
      <c r="D30" s="84"/>
      <c r="E30" s="237">
        <f t="shared" si="2"/>
      </c>
      <c r="F30" s="86"/>
      <c r="G30" s="87"/>
      <c r="H30" s="136"/>
      <c r="I30" s="87"/>
      <c r="J30" s="136"/>
      <c r="K30" s="134"/>
      <c r="L30" s="213"/>
      <c r="M30" s="208"/>
      <c r="N30" s="209"/>
      <c r="O30" s="5">
        <f>IF('②参加人数'!B22="","",'②参加人数'!B22)</f>
      </c>
      <c r="Q30" s="2">
        <f t="shared" si="0"/>
        <v>0</v>
      </c>
      <c r="S30" s="178">
        <v>18</v>
      </c>
      <c r="T30" s="75"/>
      <c r="U30" s="75"/>
      <c r="V30" s="75"/>
      <c r="W30" s="236">
        <f t="shared" si="3"/>
      </c>
      <c r="X30" s="88"/>
      <c r="Y30" s="89"/>
      <c r="Z30" s="212"/>
      <c r="AA30" s="89"/>
      <c r="AB30" s="212"/>
      <c r="AC30" s="135"/>
      <c r="AD30" s="211"/>
      <c r="AE30" s="179"/>
      <c r="AF30" s="180"/>
      <c r="AG30" s="5">
        <f>IF('②参加人数'!E22="","",'②参加人数'!E22)</f>
      </c>
      <c r="AI30" s="2">
        <f t="shared" si="1"/>
        <v>0</v>
      </c>
      <c r="AK30" s="234" t="s">
        <v>521</v>
      </c>
    </row>
    <row r="31" spans="1:37" s="5" customFormat="1" ht="16.5" customHeight="1">
      <c r="A31" s="178">
        <v>19</v>
      </c>
      <c r="B31" s="84"/>
      <c r="C31" s="84"/>
      <c r="D31" s="84"/>
      <c r="E31" s="237">
        <f t="shared" si="2"/>
      </c>
      <c r="F31" s="86"/>
      <c r="G31" s="87"/>
      <c r="H31" s="136"/>
      <c r="I31" s="87"/>
      <c r="J31" s="136"/>
      <c r="K31" s="134"/>
      <c r="L31" s="213"/>
      <c r="M31" s="208"/>
      <c r="N31" s="209"/>
      <c r="O31" s="5">
        <f>IF('②参加人数'!B23="","",'②参加人数'!B23)</f>
      </c>
      <c r="Q31" s="2">
        <f t="shared" si="0"/>
        <v>0</v>
      </c>
      <c r="S31" s="178">
        <v>19</v>
      </c>
      <c r="T31" s="75"/>
      <c r="U31" s="75"/>
      <c r="V31" s="75"/>
      <c r="W31" s="236">
        <f t="shared" si="3"/>
      </c>
      <c r="X31" s="88"/>
      <c r="Y31" s="89"/>
      <c r="Z31" s="212"/>
      <c r="AA31" s="89"/>
      <c r="AB31" s="212"/>
      <c r="AC31" s="135"/>
      <c r="AD31" s="211"/>
      <c r="AE31" s="179"/>
      <c r="AF31" s="180"/>
      <c r="AG31" s="5">
        <f>IF('②参加人数'!W23="","",'②参加人数'!W23)</f>
      </c>
      <c r="AI31" s="2">
        <f t="shared" si="1"/>
        <v>0</v>
      </c>
      <c r="AK31" s="234" t="s">
        <v>502</v>
      </c>
    </row>
    <row r="32" spans="1:35" s="5" customFormat="1" ht="16.5" customHeight="1">
      <c r="A32" s="178">
        <v>20</v>
      </c>
      <c r="B32" s="84"/>
      <c r="C32" s="84"/>
      <c r="D32" s="84"/>
      <c r="E32" s="237">
        <f t="shared" si="2"/>
      </c>
      <c r="F32" s="86"/>
      <c r="G32" s="87"/>
      <c r="H32" s="136"/>
      <c r="I32" s="87"/>
      <c r="J32" s="136"/>
      <c r="K32" s="134"/>
      <c r="L32" s="213"/>
      <c r="M32" s="208"/>
      <c r="N32" s="209"/>
      <c r="O32" s="5">
        <f>IF('②参加人数'!B24="","",'②参加人数'!B24)</f>
      </c>
      <c r="Q32" s="2">
        <f t="shared" si="0"/>
        <v>0</v>
      </c>
      <c r="S32" s="178">
        <v>20</v>
      </c>
      <c r="T32" s="75"/>
      <c r="U32" s="75"/>
      <c r="V32" s="75"/>
      <c r="W32" s="236">
        <f t="shared" si="3"/>
      </c>
      <c r="X32" s="88"/>
      <c r="Y32" s="89"/>
      <c r="Z32" s="212"/>
      <c r="AA32" s="89"/>
      <c r="AB32" s="212"/>
      <c r="AC32" s="135"/>
      <c r="AD32" s="211"/>
      <c r="AE32" s="179"/>
      <c r="AF32" s="180"/>
      <c r="AG32" s="5">
        <f>IF('②参加人数'!W24="","",'②参加人数'!W24)</f>
      </c>
      <c r="AI32" s="2">
        <f t="shared" si="1"/>
        <v>0</v>
      </c>
    </row>
    <row r="33" spans="1:35" s="5" customFormat="1" ht="16.5" customHeight="1">
      <c r="A33" s="178">
        <v>21</v>
      </c>
      <c r="B33" s="84"/>
      <c r="C33" s="84"/>
      <c r="D33" s="84"/>
      <c r="E33" s="237">
        <f t="shared" si="2"/>
      </c>
      <c r="F33" s="86"/>
      <c r="G33" s="87"/>
      <c r="H33" s="136"/>
      <c r="I33" s="87"/>
      <c r="J33" s="136"/>
      <c r="K33" s="134"/>
      <c r="L33" s="213"/>
      <c r="M33" s="208"/>
      <c r="N33" s="209"/>
      <c r="O33" s="5">
        <f>IF('②参加人数'!B25="","",'②参加人数'!B25)</f>
      </c>
      <c r="Q33" s="2">
        <f t="shared" si="0"/>
        <v>0</v>
      </c>
      <c r="S33" s="178">
        <v>21</v>
      </c>
      <c r="T33" s="75"/>
      <c r="U33" s="75"/>
      <c r="V33" s="75"/>
      <c r="W33" s="236">
        <f t="shared" si="3"/>
      </c>
      <c r="X33" s="88"/>
      <c r="Y33" s="89"/>
      <c r="Z33" s="212"/>
      <c r="AA33" s="89"/>
      <c r="AB33" s="212"/>
      <c r="AC33" s="135"/>
      <c r="AD33" s="211"/>
      <c r="AE33" s="179"/>
      <c r="AF33" s="180"/>
      <c r="AG33" s="5">
        <f>IF('②参加人数'!W25="","",'②参加人数'!W25)</f>
      </c>
      <c r="AI33" s="2">
        <f t="shared" si="1"/>
        <v>0</v>
      </c>
    </row>
    <row r="34" spans="1:35" s="5" customFormat="1" ht="16.5" customHeight="1">
      <c r="A34" s="178">
        <v>22</v>
      </c>
      <c r="B34" s="84"/>
      <c r="C34" s="84"/>
      <c r="D34" s="84"/>
      <c r="E34" s="237">
        <f t="shared" si="2"/>
      </c>
      <c r="F34" s="86"/>
      <c r="G34" s="87"/>
      <c r="H34" s="136"/>
      <c r="I34" s="87"/>
      <c r="J34" s="136"/>
      <c r="K34" s="134"/>
      <c r="L34" s="213"/>
      <c r="M34" s="208"/>
      <c r="N34" s="209"/>
      <c r="O34" s="5">
        <f>IF('②参加人数'!B26="","",'②参加人数'!B26)</f>
      </c>
      <c r="Q34" s="2">
        <f t="shared" si="0"/>
        <v>0</v>
      </c>
      <c r="S34" s="178">
        <v>22</v>
      </c>
      <c r="T34" s="75"/>
      <c r="U34" s="75"/>
      <c r="V34" s="75"/>
      <c r="W34" s="236">
        <f t="shared" si="3"/>
      </c>
      <c r="X34" s="88"/>
      <c r="Y34" s="89"/>
      <c r="Z34" s="212"/>
      <c r="AA34" s="89"/>
      <c r="AB34" s="212"/>
      <c r="AC34" s="135"/>
      <c r="AD34" s="211"/>
      <c r="AE34" s="179"/>
      <c r="AF34" s="180"/>
      <c r="AG34" s="5">
        <f>IF('②参加人数'!W26="","",'②参加人数'!W26)</f>
      </c>
      <c r="AI34" s="2">
        <f t="shared" si="1"/>
        <v>0</v>
      </c>
    </row>
    <row r="35" spans="1:35" s="5" customFormat="1" ht="16.5" customHeight="1">
      <c r="A35" s="178">
        <v>23</v>
      </c>
      <c r="B35" s="84"/>
      <c r="C35" s="84"/>
      <c r="D35" s="84"/>
      <c r="E35" s="237">
        <f t="shared" si="2"/>
      </c>
      <c r="F35" s="86"/>
      <c r="G35" s="87"/>
      <c r="H35" s="136"/>
      <c r="I35" s="87"/>
      <c r="J35" s="136"/>
      <c r="K35" s="134"/>
      <c r="L35" s="213"/>
      <c r="M35" s="208"/>
      <c r="N35" s="209"/>
      <c r="O35" s="5" t="str">
        <f>IF('②参加人数'!B27="","",'②参加人数'!B27)</f>
        <v>4×100mR</v>
      </c>
      <c r="Q35" s="2">
        <f t="shared" si="0"/>
        <v>0</v>
      </c>
      <c r="S35" s="178">
        <v>23</v>
      </c>
      <c r="T35" s="75"/>
      <c r="U35" s="75"/>
      <c r="V35" s="75"/>
      <c r="W35" s="236">
        <f t="shared" si="3"/>
      </c>
      <c r="X35" s="88"/>
      <c r="Y35" s="89"/>
      <c r="Z35" s="212"/>
      <c r="AA35" s="89"/>
      <c r="AB35" s="212"/>
      <c r="AC35" s="135"/>
      <c r="AD35" s="211"/>
      <c r="AE35" s="179"/>
      <c r="AF35" s="180"/>
      <c r="AG35" s="5">
        <f>IF('②参加人数'!W27="","",'②参加人数'!W27)</f>
      </c>
      <c r="AI35" s="2">
        <f t="shared" si="1"/>
        <v>0</v>
      </c>
    </row>
    <row r="36" spans="1:35" s="5" customFormat="1" ht="16.5" customHeight="1">
      <c r="A36" s="178">
        <v>24</v>
      </c>
      <c r="B36" s="84"/>
      <c r="C36" s="84"/>
      <c r="D36" s="84"/>
      <c r="E36" s="237">
        <f t="shared" si="2"/>
      </c>
      <c r="F36" s="86"/>
      <c r="G36" s="87"/>
      <c r="H36" s="136"/>
      <c r="I36" s="87"/>
      <c r="J36" s="136"/>
      <c r="K36" s="134"/>
      <c r="L36" s="213"/>
      <c r="M36" s="208"/>
      <c r="N36" s="209"/>
      <c r="O36" s="5" t="e">
        <f>IF(②参加人数!#REF!="","",②参加人数!#REF!)</f>
        <v>#REF!</v>
      </c>
      <c r="Q36" s="2">
        <f t="shared" si="0"/>
        <v>0</v>
      </c>
      <c r="S36" s="178">
        <v>24</v>
      </c>
      <c r="T36" s="75"/>
      <c r="U36" s="75"/>
      <c r="V36" s="75"/>
      <c r="W36" s="236">
        <f t="shared" si="3"/>
      </c>
      <c r="X36" s="88"/>
      <c r="Y36" s="89"/>
      <c r="Z36" s="212"/>
      <c r="AA36" s="89"/>
      <c r="AB36" s="212"/>
      <c r="AC36" s="135"/>
      <c r="AD36" s="211"/>
      <c r="AE36" s="179"/>
      <c r="AF36" s="180"/>
      <c r="AG36" s="5" t="e">
        <f>IF(②参加人数!#REF!="","",②参加人数!#REF!)</f>
        <v>#REF!</v>
      </c>
      <c r="AI36" s="2">
        <f t="shared" si="1"/>
        <v>0</v>
      </c>
    </row>
    <row r="37" spans="1:35" s="5" customFormat="1" ht="16.5" customHeight="1">
      <c r="A37" s="178">
        <v>25</v>
      </c>
      <c r="B37" s="84"/>
      <c r="C37" s="84"/>
      <c r="D37" s="84"/>
      <c r="E37" s="237">
        <f t="shared" si="2"/>
      </c>
      <c r="F37" s="86"/>
      <c r="G37" s="87"/>
      <c r="H37" s="136"/>
      <c r="I37" s="87"/>
      <c r="J37" s="136"/>
      <c r="K37" s="134"/>
      <c r="L37" s="213"/>
      <c r="M37" s="208"/>
      <c r="N37" s="209"/>
      <c r="O37" s="5">
        <f>IF('②参加人数'!B28="","",'②参加人数'!B28)</f>
      </c>
      <c r="Q37" s="2">
        <f t="shared" si="0"/>
        <v>0</v>
      </c>
      <c r="S37" s="178">
        <v>25</v>
      </c>
      <c r="T37" s="75"/>
      <c r="U37" s="75"/>
      <c r="V37" s="75"/>
      <c r="W37" s="236">
        <f t="shared" si="3"/>
      </c>
      <c r="X37" s="88"/>
      <c r="Y37" s="89"/>
      <c r="Z37" s="212"/>
      <c r="AA37" s="89"/>
      <c r="AB37" s="212"/>
      <c r="AC37" s="135"/>
      <c r="AD37" s="211"/>
      <c r="AE37" s="179"/>
      <c r="AF37" s="180"/>
      <c r="AG37" s="5">
        <f>IF('②参加人数'!W28="","",'②参加人数'!W28)</f>
      </c>
      <c r="AI37" s="2">
        <f t="shared" si="1"/>
        <v>0</v>
      </c>
    </row>
    <row r="38" spans="1:35" s="5" customFormat="1" ht="16.5" customHeight="1">
      <c r="A38" s="178">
        <v>26</v>
      </c>
      <c r="B38" s="84"/>
      <c r="C38" s="84"/>
      <c r="D38" s="84"/>
      <c r="E38" s="237">
        <f t="shared" si="2"/>
      </c>
      <c r="F38" s="86"/>
      <c r="G38" s="87"/>
      <c r="H38" s="136"/>
      <c r="I38" s="87"/>
      <c r="J38" s="136"/>
      <c r="K38" s="134"/>
      <c r="L38" s="213"/>
      <c r="M38" s="208"/>
      <c r="N38" s="209"/>
      <c r="O38" s="5">
        <f>IF('②参加人数'!B29="","",'②参加人数'!B29)</f>
      </c>
      <c r="Q38" s="2">
        <f t="shared" si="0"/>
        <v>0</v>
      </c>
      <c r="S38" s="178">
        <v>26</v>
      </c>
      <c r="T38" s="75"/>
      <c r="U38" s="75"/>
      <c r="V38" s="75"/>
      <c r="W38" s="236">
        <f t="shared" si="3"/>
      </c>
      <c r="X38" s="88"/>
      <c r="Y38" s="89"/>
      <c r="Z38" s="212"/>
      <c r="AA38" s="89"/>
      <c r="AB38" s="212"/>
      <c r="AC38" s="135"/>
      <c r="AD38" s="211"/>
      <c r="AE38" s="179"/>
      <c r="AF38" s="180"/>
      <c r="AG38" s="5">
        <f>IF('②参加人数'!W29="","",'②参加人数'!W29)</f>
      </c>
      <c r="AI38" s="2">
        <f t="shared" si="1"/>
        <v>0</v>
      </c>
    </row>
    <row r="39" spans="1:35" s="5" customFormat="1" ht="16.5" customHeight="1">
      <c r="A39" s="178">
        <v>27</v>
      </c>
      <c r="B39" s="84"/>
      <c r="C39" s="84"/>
      <c r="D39" s="84"/>
      <c r="E39" s="237">
        <f t="shared" si="2"/>
      </c>
      <c r="F39" s="86"/>
      <c r="G39" s="87"/>
      <c r="H39" s="136"/>
      <c r="I39" s="87"/>
      <c r="J39" s="136"/>
      <c r="K39" s="134"/>
      <c r="L39" s="213"/>
      <c r="M39" s="208"/>
      <c r="N39" s="209"/>
      <c r="O39" s="5">
        <f>IF('②参加人数'!B30="","",'②参加人数'!B30)</f>
      </c>
      <c r="Q39" s="2">
        <f t="shared" si="0"/>
        <v>0</v>
      </c>
      <c r="S39" s="178">
        <v>27</v>
      </c>
      <c r="T39" s="75"/>
      <c r="U39" s="75"/>
      <c r="V39" s="75"/>
      <c r="W39" s="236">
        <f t="shared" si="3"/>
      </c>
      <c r="X39" s="88"/>
      <c r="Y39" s="89"/>
      <c r="Z39" s="212"/>
      <c r="AA39" s="89"/>
      <c r="AB39" s="212"/>
      <c r="AC39" s="135"/>
      <c r="AD39" s="211"/>
      <c r="AE39" s="179"/>
      <c r="AF39" s="180"/>
      <c r="AG39" s="5">
        <f>IF('②参加人数'!W30="","",'②参加人数'!W30)</f>
      </c>
      <c r="AI39" s="2">
        <f t="shared" si="1"/>
        <v>0</v>
      </c>
    </row>
    <row r="40" spans="1:35" s="5" customFormat="1" ht="16.5" customHeight="1">
      <c r="A40" s="178">
        <v>28</v>
      </c>
      <c r="B40" s="84"/>
      <c r="C40" s="84"/>
      <c r="D40" s="84"/>
      <c r="E40" s="237">
        <f t="shared" si="2"/>
      </c>
      <c r="F40" s="86"/>
      <c r="G40" s="87"/>
      <c r="H40" s="136"/>
      <c r="I40" s="87"/>
      <c r="J40" s="136"/>
      <c r="K40" s="134"/>
      <c r="L40" s="213"/>
      <c r="M40" s="208"/>
      <c r="N40" s="209"/>
      <c r="O40" s="5">
        <f>IF('②参加人数'!B31="","",'②参加人数'!B31)</f>
      </c>
      <c r="Q40" s="2">
        <f t="shared" si="0"/>
        <v>0</v>
      </c>
      <c r="S40" s="178">
        <v>28</v>
      </c>
      <c r="T40" s="75"/>
      <c r="U40" s="75"/>
      <c r="V40" s="75"/>
      <c r="W40" s="236">
        <f t="shared" si="3"/>
      </c>
      <c r="X40" s="88"/>
      <c r="Y40" s="89"/>
      <c r="Z40" s="212"/>
      <c r="AA40" s="89"/>
      <c r="AB40" s="212"/>
      <c r="AC40" s="135"/>
      <c r="AD40" s="211"/>
      <c r="AE40" s="179"/>
      <c r="AF40" s="180"/>
      <c r="AG40" s="5">
        <f>IF('②参加人数'!W31="","",'②参加人数'!W31)</f>
      </c>
      <c r="AI40" s="2">
        <f t="shared" si="1"/>
        <v>0</v>
      </c>
    </row>
    <row r="41" spans="1:35" s="5" customFormat="1" ht="16.5" customHeight="1">
      <c r="A41" s="178">
        <v>29</v>
      </c>
      <c r="B41" s="84"/>
      <c r="C41" s="84"/>
      <c r="D41" s="84"/>
      <c r="E41" s="237">
        <f t="shared" si="2"/>
      </c>
      <c r="F41" s="86"/>
      <c r="G41" s="87"/>
      <c r="H41" s="136"/>
      <c r="I41" s="87"/>
      <c r="J41" s="136"/>
      <c r="K41" s="134"/>
      <c r="L41" s="213"/>
      <c r="M41" s="208"/>
      <c r="N41" s="209"/>
      <c r="O41" s="5">
        <f>IF('②参加人数'!B32="","",'②参加人数'!B32)</f>
      </c>
      <c r="Q41" s="2">
        <f t="shared" si="0"/>
        <v>0</v>
      </c>
      <c r="S41" s="178">
        <v>29</v>
      </c>
      <c r="T41" s="75"/>
      <c r="U41" s="75"/>
      <c r="V41" s="75"/>
      <c r="W41" s="236">
        <f t="shared" si="3"/>
      </c>
      <c r="X41" s="88"/>
      <c r="Y41" s="89"/>
      <c r="Z41" s="212"/>
      <c r="AA41" s="89"/>
      <c r="AB41" s="212"/>
      <c r="AC41" s="135"/>
      <c r="AD41" s="211"/>
      <c r="AE41" s="179"/>
      <c r="AF41" s="180"/>
      <c r="AI41" s="2">
        <f t="shared" si="1"/>
        <v>0</v>
      </c>
    </row>
    <row r="42" spans="1:35" s="5" customFormat="1" ht="16.5" customHeight="1">
      <c r="A42" s="178">
        <v>30</v>
      </c>
      <c r="B42" s="84"/>
      <c r="C42" s="84"/>
      <c r="D42" s="84"/>
      <c r="E42" s="237">
        <f t="shared" si="2"/>
      </c>
      <c r="F42" s="86"/>
      <c r="G42" s="87"/>
      <c r="H42" s="136"/>
      <c r="I42" s="87"/>
      <c r="J42" s="136"/>
      <c r="K42" s="134"/>
      <c r="L42" s="213"/>
      <c r="M42" s="208"/>
      <c r="N42" s="209"/>
      <c r="O42" s="5">
        <f>IF('②参加人数'!B33="","",'②参加人数'!B33)</f>
      </c>
      <c r="Q42" s="2">
        <f t="shared" si="0"/>
        <v>0</v>
      </c>
      <c r="S42" s="178">
        <v>30</v>
      </c>
      <c r="T42" s="75"/>
      <c r="U42" s="75"/>
      <c r="V42" s="75"/>
      <c r="W42" s="236">
        <f t="shared" si="3"/>
      </c>
      <c r="X42" s="88"/>
      <c r="Y42" s="89"/>
      <c r="Z42" s="212"/>
      <c r="AA42" s="89"/>
      <c r="AB42" s="212"/>
      <c r="AC42" s="135"/>
      <c r="AD42" s="211"/>
      <c r="AE42" s="179"/>
      <c r="AF42" s="180"/>
      <c r="AI42" s="2">
        <f t="shared" si="1"/>
        <v>0</v>
      </c>
    </row>
    <row r="43" spans="1:35" s="5" customFormat="1" ht="16.5" customHeight="1">
      <c r="A43" s="178">
        <v>31</v>
      </c>
      <c r="B43" s="84"/>
      <c r="C43" s="84"/>
      <c r="D43" s="84"/>
      <c r="E43" s="237">
        <f t="shared" si="2"/>
      </c>
      <c r="F43" s="86"/>
      <c r="G43" s="87"/>
      <c r="H43" s="136"/>
      <c r="I43" s="87"/>
      <c r="J43" s="136"/>
      <c r="K43" s="134"/>
      <c r="L43" s="213"/>
      <c r="M43" s="208"/>
      <c r="N43" s="209"/>
      <c r="O43" s="5">
        <f>IF('②参加人数'!B34="","",'②参加人数'!B34)</f>
      </c>
      <c r="Q43" s="2">
        <f t="shared" si="0"/>
        <v>0</v>
      </c>
      <c r="S43" s="178">
        <v>31</v>
      </c>
      <c r="T43" s="75"/>
      <c r="U43" s="75"/>
      <c r="V43" s="75"/>
      <c r="W43" s="236">
        <f t="shared" si="3"/>
      </c>
      <c r="X43" s="88"/>
      <c r="Y43" s="89"/>
      <c r="Z43" s="212"/>
      <c r="AA43" s="89"/>
      <c r="AB43" s="212"/>
      <c r="AC43" s="135"/>
      <c r="AD43" s="211"/>
      <c r="AE43" s="179"/>
      <c r="AF43" s="180"/>
      <c r="AI43" s="2">
        <f t="shared" si="1"/>
        <v>0</v>
      </c>
    </row>
    <row r="44" spans="1:35" s="5" customFormat="1" ht="16.5" customHeight="1">
      <c r="A44" s="178">
        <v>32</v>
      </c>
      <c r="B44" s="84"/>
      <c r="C44" s="84"/>
      <c r="D44" s="84"/>
      <c r="E44" s="237">
        <f t="shared" si="2"/>
      </c>
      <c r="F44" s="86"/>
      <c r="G44" s="87"/>
      <c r="H44" s="136"/>
      <c r="I44" s="87"/>
      <c r="J44" s="136"/>
      <c r="K44" s="134"/>
      <c r="L44" s="213"/>
      <c r="M44" s="208"/>
      <c r="N44" s="209"/>
      <c r="O44" s="5">
        <f>IF('②参加人数'!B35="","",'②参加人数'!B35)</f>
      </c>
      <c r="Q44" s="2">
        <f t="shared" si="0"/>
        <v>0</v>
      </c>
      <c r="S44" s="178">
        <v>32</v>
      </c>
      <c r="T44" s="75"/>
      <c r="U44" s="75"/>
      <c r="V44" s="75"/>
      <c r="W44" s="236">
        <f t="shared" si="3"/>
      </c>
      <c r="X44" s="88"/>
      <c r="Y44" s="89"/>
      <c r="Z44" s="212"/>
      <c r="AA44" s="89"/>
      <c r="AB44" s="212"/>
      <c r="AC44" s="135"/>
      <c r="AD44" s="211"/>
      <c r="AE44" s="179"/>
      <c r="AF44" s="180"/>
      <c r="AI44" s="2">
        <f t="shared" si="1"/>
        <v>0</v>
      </c>
    </row>
    <row r="45" spans="1:35" s="5" customFormat="1" ht="16.5" customHeight="1">
      <c r="A45" s="178">
        <v>33</v>
      </c>
      <c r="B45" s="84"/>
      <c r="C45" s="84"/>
      <c r="D45" s="84"/>
      <c r="E45" s="237">
        <f t="shared" si="2"/>
      </c>
      <c r="F45" s="86"/>
      <c r="G45" s="87"/>
      <c r="H45" s="136"/>
      <c r="I45" s="87"/>
      <c r="J45" s="136"/>
      <c r="K45" s="134"/>
      <c r="L45" s="213"/>
      <c r="M45" s="208"/>
      <c r="N45" s="209"/>
      <c r="O45" s="5">
        <f>IF('②参加人数'!B36="","",'②参加人数'!B36)</f>
      </c>
      <c r="Q45" s="2">
        <f t="shared" si="0"/>
        <v>0</v>
      </c>
      <c r="S45" s="178">
        <v>33</v>
      </c>
      <c r="T45" s="75"/>
      <c r="U45" s="75"/>
      <c r="V45" s="75"/>
      <c r="W45" s="236">
        <f t="shared" si="3"/>
      </c>
      <c r="X45" s="88"/>
      <c r="Y45" s="89"/>
      <c r="Z45" s="212"/>
      <c r="AA45" s="89"/>
      <c r="AB45" s="212"/>
      <c r="AC45" s="135"/>
      <c r="AD45" s="211"/>
      <c r="AE45" s="179"/>
      <c r="AF45" s="180"/>
      <c r="AI45" s="2">
        <f t="shared" si="1"/>
        <v>0</v>
      </c>
    </row>
    <row r="46" spans="1:35" s="5" customFormat="1" ht="16.5" customHeight="1">
      <c r="A46" s="178">
        <v>34</v>
      </c>
      <c r="B46" s="84"/>
      <c r="C46" s="84"/>
      <c r="D46" s="84"/>
      <c r="E46" s="237">
        <f t="shared" si="2"/>
      </c>
      <c r="F46" s="86"/>
      <c r="G46" s="87"/>
      <c r="H46" s="136"/>
      <c r="I46" s="87"/>
      <c r="J46" s="136"/>
      <c r="K46" s="134"/>
      <c r="L46" s="213"/>
      <c r="M46" s="208"/>
      <c r="N46" s="209"/>
      <c r="Q46" s="2">
        <f t="shared" si="0"/>
        <v>0</v>
      </c>
      <c r="S46" s="178">
        <v>34</v>
      </c>
      <c r="T46" s="75"/>
      <c r="U46" s="75"/>
      <c r="V46" s="75"/>
      <c r="W46" s="236">
        <f t="shared" si="3"/>
      </c>
      <c r="X46" s="88"/>
      <c r="Y46" s="89"/>
      <c r="Z46" s="212"/>
      <c r="AA46" s="89"/>
      <c r="AB46" s="212"/>
      <c r="AC46" s="135"/>
      <c r="AD46" s="211"/>
      <c r="AE46" s="179"/>
      <c r="AF46" s="180"/>
      <c r="AI46" s="2">
        <f t="shared" si="1"/>
        <v>0</v>
      </c>
    </row>
    <row r="47" spans="1:35" s="5" customFormat="1" ht="16.5" customHeight="1">
      <c r="A47" s="178">
        <v>35</v>
      </c>
      <c r="B47" s="84"/>
      <c r="C47" s="84"/>
      <c r="D47" s="84"/>
      <c r="E47" s="237">
        <f t="shared" si="2"/>
      </c>
      <c r="F47" s="86"/>
      <c r="G47" s="87"/>
      <c r="H47" s="136"/>
      <c r="I47" s="87"/>
      <c r="J47" s="136"/>
      <c r="K47" s="134"/>
      <c r="L47" s="213"/>
      <c r="M47" s="208"/>
      <c r="N47" s="209"/>
      <c r="Q47" s="2">
        <f t="shared" si="0"/>
        <v>0</v>
      </c>
      <c r="S47" s="178">
        <v>35</v>
      </c>
      <c r="T47" s="75"/>
      <c r="U47" s="75"/>
      <c r="V47" s="75"/>
      <c r="W47" s="236">
        <f t="shared" si="3"/>
      </c>
      <c r="X47" s="88"/>
      <c r="Y47" s="89"/>
      <c r="Z47" s="212"/>
      <c r="AA47" s="89"/>
      <c r="AB47" s="212"/>
      <c r="AC47" s="135"/>
      <c r="AD47" s="211"/>
      <c r="AE47" s="179"/>
      <c r="AF47" s="180"/>
      <c r="AI47" s="2">
        <f t="shared" si="1"/>
        <v>0</v>
      </c>
    </row>
    <row r="48" spans="1:35" s="5" customFormat="1" ht="16.5" customHeight="1">
      <c r="A48" s="178">
        <v>36</v>
      </c>
      <c r="B48" s="84"/>
      <c r="C48" s="84"/>
      <c r="D48" s="84"/>
      <c r="E48" s="237">
        <f t="shared" si="2"/>
      </c>
      <c r="F48" s="86"/>
      <c r="G48" s="87"/>
      <c r="H48" s="136"/>
      <c r="I48" s="87"/>
      <c r="J48" s="136"/>
      <c r="K48" s="134"/>
      <c r="L48" s="213"/>
      <c r="M48" s="208"/>
      <c r="N48" s="209"/>
      <c r="Q48" s="2">
        <f t="shared" si="0"/>
        <v>0</v>
      </c>
      <c r="S48" s="178">
        <v>36</v>
      </c>
      <c r="T48" s="75"/>
      <c r="U48" s="75"/>
      <c r="V48" s="75"/>
      <c r="W48" s="236">
        <f t="shared" si="3"/>
      </c>
      <c r="X48" s="88"/>
      <c r="Y48" s="89"/>
      <c r="Z48" s="212"/>
      <c r="AA48" s="89"/>
      <c r="AB48" s="212"/>
      <c r="AC48" s="135"/>
      <c r="AD48" s="211"/>
      <c r="AE48" s="179"/>
      <c r="AF48" s="180"/>
      <c r="AI48" s="2">
        <f t="shared" si="1"/>
        <v>0</v>
      </c>
    </row>
    <row r="49" spans="1:35" s="5" customFormat="1" ht="16.5" customHeight="1">
      <c r="A49" s="178">
        <v>37</v>
      </c>
      <c r="B49" s="84"/>
      <c r="C49" s="84"/>
      <c r="D49" s="84"/>
      <c r="E49" s="237">
        <f t="shared" si="2"/>
      </c>
      <c r="F49" s="86"/>
      <c r="G49" s="87"/>
      <c r="H49" s="136"/>
      <c r="I49" s="87"/>
      <c r="J49" s="136"/>
      <c r="K49" s="134"/>
      <c r="L49" s="213"/>
      <c r="M49" s="208"/>
      <c r="N49" s="209"/>
      <c r="Q49" s="2">
        <f t="shared" si="0"/>
        <v>0</v>
      </c>
      <c r="S49" s="178">
        <v>37</v>
      </c>
      <c r="T49" s="75"/>
      <c r="U49" s="75"/>
      <c r="V49" s="75"/>
      <c r="W49" s="236">
        <f t="shared" si="3"/>
      </c>
      <c r="X49" s="88"/>
      <c r="Y49" s="89"/>
      <c r="Z49" s="212"/>
      <c r="AA49" s="89"/>
      <c r="AB49" s="212"/>
      <c r="AC49" s="135"/>
      <c r="AD49" s="211"/>
      <c r="AE49" s="179"/>
      <c r="AF49" s="180"/>
      <c r="AI49" s="2">
        <f t="shared" si="1"/>
        <v>0</v>
      </c>
    </row>
    <row r="50" spans="1:35" s="5" customFormat="1" ht="16.5" customHeight="1">
      <c r="A50" s="178">
        <v>38</v>
      </c>
      <c r="B50" s="84"/>
      <c r="C50" s="84"/>
      <c r="D50" s="84"/>
      <c r="E50" s="237">
        <f t="shared" si="2"/>
      </c>
      <c r="F50" s="86"/>
      <c r="G50" s="87"/>
      <c r="H50" s="136"/>
      <c r="I50" s="87"/>
      <c r="J50" s="136"/>
      <c r="K50" s="134"/>
      <c r="L50" s="213"/>
      <c r="M50" s="208"/>
      <c r="N50" s="209"/>
      <c r="Q50" s="2">
        <f t="shared" si="0"/>
        <v>0</v>
      </c>
      <c r="S50" s="178">
        <v>38</v>
      </c>
      <c r="T50" s="75"/>
      <c r="U50" s="75"/>
      <c r="V50" s="75"/>
      <c r="W50" s="236">
        <f t="shared" si="3"/>
      </c>
      <c r="X50" s="88"/>
      <c r="Y50" s="89"/>
      <c r="Z50" s="212"/>
      <c r="AA50" s="89"/>
      <c r="AB50" s="212"/>
      <c r="AC50" s="135"/>
      <c r="AD50" s="211"/>
      <c r="AE50" s="179"/>
      <c r="AF50" s="180"/>
      <c r="AI50" s="2">
        <f t="shared" si="1"/>
        <v>0</v>
      </c>
    </row>
    <row r="51" spans="1:35" s="5" customFormat="1" ht="16.5" customHeight="1">
      <c r="A51" s="178">
        <v>39</v>
      </c>
      <c r="B51" s="84"/>
      <c r="C51" s="84"/>
      <c r="D51" s="84"/>
      <c r="E51" s="237">
        <f t="shared" si="2"/>
      </c>
      <c r="F51" s="86"/>
      <c r="G51" s="87"/>
      <c r="H51" s="136"/>
      <c r="I51" s="87"/>
      <c r="J51" s="136"/>
      <c r="K51" s="134"/>
      <c r="L51" s="213"/>
      <c r="M51" s="208"/>
      <c r="N51" s="209"/>
      <c r="Q51" s="2">
        <f t="shared" si="0"/>
        <v>0</v>
      </c>
      <c r="S51" s="178">
        <v>39</v>
      </c>
      <c r="T51" s="75"/>
      <c r="U51" s="75"/>
      <c r="V51" s="75"/>
      <c r="W51" s="236">
        <f t="shared" si="3"/>
      </c>
      <c r="X51" s="88"/>
      <c r="Y51" s="89"/>
      <c r="Z51" s="212"/>
      <c r="AA51" s="89"/>
      <c r="AB51" s="212"/>
      <c r="AC51" s="135"/>
      <c r="AD51" s="211"/>
      <c r="AE51" s="179"/>
      <c r="AF51" s="180"/>
      <c r="AI51" s="2">
        <f t="shared" si="1"/>
        <v>0</v>
      </c>
    </row>
    <row r="52" spans="1:35" s="5" customFormat="1" ht="16.5" customHeight="1">
      <c r="A52" s="178">
        <v>40</v>
      </c>
      <c r="B52" s="84"/>
      <c r="C52" s="84"/>
      <c r="D52" s="84"/>
      <c r="E52" s="237">
        <f t="shared" si="2"/>
      </c>
      <c r="F52" s="86"/>
      <c r="G52" s="87"/>
      <c r="H52" s="136"/>
      <c r="I52" s="87"/>
      <c r="J52" s="136"/>
      <c r="K52" s="134"/>
      <c r="L52" s="213"/>
      <c r="M52" s="208"/>
      <c r="N52" s="209"/>
      <c r="Q52" s="2">
        <f t="shared" si="0"/>
        <v>0</v>
      </c>
      <c r="S52" s="178">
        <v>40</v>
      </c>
      <c r="T52" s="75"/>
      <c r="U52" s="75"/>
      <c r="V52" s="75"/>
      <c r="W52" s="236">
        <f t="shared" si="3"/>
      </c>
      <c r="X52" s="88"/>
      <c r="Y52" s="89"/>
      <c r="Z52" s="212"/>
      <c r="AA52" s="89"/>
      <c r="AB52" s="212"/>
      <c r="AC52" s="135"/>
      <c r="AD52" s="211"/>
      <c r="AE52" s="179"/>
      <c r="AF52" s="180"/>
      <c r="AI52" s="2">
        <f t="shared" si="1"/>
        <v>0</v>
      </c>
    </row>
    <row r="53" ht="17.25" customHeight="1"/>
    <row r="54" spans="3:28" ht="18.75" customHeight="1">
      <c r="C54" s="2"/>
      <c r="D54" s="2"/>
      <c r="F54" s="2"/>
      <c r="G54" s="2"/>
      <c r="J54" s="2"/>
      <c r="P54" s="2"/>
      <c r="U54" s="2"/>
      <c r="V54" s="2"/>
      <c r="X54" s="2"/>
      <c r="Y54" s="2"/>
      <c r="AB54" s="2"/>
    </row>
    <row r="55" spans="3:28" ht="18.75" customHeight="1">
      <c r="C55" s="2"/>
      <c r="D55" s="2"/>
      <c r="F55" s="2"/>
      <c r="G55" s="2"/>
      <c r="J55" s="2"/>
      <c r="P55" s="2"/>
      <c r="U55" s="2"/>
      <c r="V55" s="2"/>
      <c r="X55" s="2"/>
      <c r="Y55" s="2"/>
      <c r="AB55" s="2"/>
    </row>
    <row r="56" spans="3:28" ht="18.75" customHeight="1">
      <c r="C56" s="2"/>
      <c r="D56" s="2"/>
      <c r="F56" s="2"/>
      <c r="G56" s="2"/>
      <c r="J56" s="2"/>
      <c r="P56" s="2"/>
      <c r="U56" s="2"/>
      <c r="V56" s="2"/>
      <c r="X56" s="2"/>
      <c r="Y56" s="2"/>
      <c r="AB56" s="2"/>
    </row>
    <row r="57" spans="3:28" ht="20.25" customHeight="1">
      <c r="C57" s="2"/>
      <c r="D57" s="2"/>
      <c r="F57" s="2"/>
      <c r="G57" s="2"/>
      <c r="J57" s="2"/>
      <c r="P57" s="2"/>
      <c r="U57" s="2"/>
      <c r="V57" s="2"/>
      <c r="X57" s="2"/>
      <c r="Y57" s="2"/>
      <c r="AB57" s="2"/>
    </row>
    <row r="58" ht="12">
      <c r="P58" s="2"/>
    </row>
  </sheetData>
  <sheetProtection sheet="1" formatCells="0" formatColumns="0" formatRows="0" insertColumns="0" insertRows="0" deleteColumns="0" deleteRows="0" sort="0"/>
  <mergeCells count="32">
    <mergeCell ref="V8:W8"/>
    <mergeCell ref="Z8:AA8"/>
    <mergeCell ref="T9:W9"/>
    <mergeCell ref="Y10:Z10"/>
    <mergeCell ref="AA10:AB10"/>
    <mergeCell ref="AC10:AF10"/>
    <mergeCell ref="S1:T1"/>
    <mergeCell ref="U1:W1"/>
    <mergeCell ref="Y1:AA1"/>
    <mergeCell ref="U2:W2"/>
    <mergeCell ref="S3:T3"/>
    <mergeCell ref="U3:V3"/>
    <mergeCell ref="Y3:Z3"/>
    <mergeCell ref="AA3:AD3"/>
    <mergeCell ref="AB1:AC1"/>
    <mergeCell ref="AD1:AE1"/>
    <mergeCell ref="C2:E2"/>
    <mergeCell ref="G3:H3"/>
    <mergeCell ref="I3:L3"/>
    <mergeCell ref="A1:B1"/>
    <mergeCell ref="C1:E1"/>
    <mergeCell ref="G1:I1"/>
    <mergeCell ref="J1:K1"/>
    <mergeCell ref="L1:M1"/>
    <mergeCell ref="K10:N10"/>
    <mergeCell ref="H8:I8"/>
    <mergeCell ref="D8:E8"/>
    <mergeCell ref="A3:B3"/>
    <mergeCell ref="G10:H10"/>
    <mergeCell ref="I10:J10"/>
    <mergeCell ref="C3:D3"/>
    <mergeCell ref="B9:E9"/>
  </mergeCells>
  <dataValidations count="7">
    <dataValidation allowBlank="1" showInputMessage="1" showErrorMessage="1" imeMode="disabled" sqref="J13:J52 H13:H52 AB13:AB52 Z13:Z52"/>
    <dataValidation type="list" allowBlank="1" showInputMessage="1" showErrorMessage="1" error="入力が正しくありません&#10;" sqref="I13:I52 G13:G52">
      <formula1>$O$12:$O$29</formula1>
    </dataValidation>
    <dataValidation allowBlank="1" showInputMessage="1" showErrorMessage="1" imeMode="on" sqref="C13:C52 E13:E52 C1:E1 U13:U52 U1:W1 W13:W52"/>
    <dataValidation type="list" allowBlank="1" showInputMessage="1" showErrorMessage="1" sqref="M13:M52 AE13:AE52">
      <formula1>"A,B,C,D,E,F"</formula1>
    </dataValidation>
    <dataValidation allowBlank="1" showInputMessage="1" showErrorMessage="1" imeMode="halfKatakana" sqref="D12:D52 V12:V52"/>
    <dataValidation type="list" allowBlank="1" showInputMessage="1" showErrorMessage="1" error="入力が正しくありません&#10;" sqref="Y13:Y52 AA13:AA52">
      <formula1>$AG$12:$AG$26</formula1>
    </dataValidation>
    <dataValidation type="list" allowBlank="1" showInputMessage="1" showErrorMessage="1" sqref="K13:K52 AC13:AC52">
      <formula1>"A"</formula1>
    </dataValidation>
  </dataValidations>
  <printOptions horizontalCentered="1"/>
  <pageMargins left="0.3937007874015748" right="0.1968503937007874" top="0.7874015748031497" bottom="0.15748031496062992" header="0.35433070866141736" footer="0.2362204724409449"/>
  <pageSetup horizontalDpi="600" verticalDpi="600" orientation="portrait" paperSize="9" scale="93" r:id="rId4"/>
  <headerFooter alignWithMargins="0">
    <oddHeader>&amp;RP  &amp;P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229</v>
      </c>
      <c r="C12" s="11" t="s">
        <v>208</v>
      </c>
    </row>
    <row r="13" spans="1:3" ht="13.5">
      <c r="A13" s="11" t="s">
        <v>230</v>
      </c>
      <c r="B13" s="11" t="s">
        <v>231</v>
      </c>
      <c r="C13" s="11" t="s">
        <v>208</v>
      </c>
    </row>
    <row r="14" spans="1:3" ht="13.5">
      <c r="A14" s="11" t="s">
        <v>236</v>
      </c>
      <c r="B14" s="11" t="s">
        <v>237</v>
      </c>
      <c r="C14" s="11" t="s">
        <v>208</v>
      </c>
    </row>
    <row r="15" spans="1:3" ht="13.5">
      <c r="A15" s="11" t="s">
        <v>238</v>
      </c>
      <c r="B15" s="11" t="s">
        <v>239</v>
      </c>
      <c r="C15" s="11" t="s">
        <v>208</v>
      </c>
    </row>
    <row r="16" spans="1:3" ht="13.5">
      <c r="A16" s="11" t="s">
        <v>240</v>
      </c>
      <c r="B16" s="11" t="s">
        <v>241</v>
      </c>
      <c r="C16" s="11" t="s">
        <v>208</v>
      </c>
    </row>
    <row r="17" spans="1:3" ht="13.5">
      <c r="A17" s="11" t="s">
        <v>242</v>
      </c>
      <c r="B17" s="11" t="s">
        <v>243</v>
      </c>
      <c r="C17" s="11" t="s">
        <v>208</v>
      </c>
    </row>
    <row r="18" spans="1:3" ht="13.5">
      <c r="A18" s="11" t="s">
        <v>244</v>
      </c>
      <c r="B18" s="11" t="s">
        <v>245</v>
      </c>
      <c r="C18" s="11" t="s">
        <v>208</v>
      </c>
    </row>
    <row r="19" spans="1:3" ht="13.5">
      <c r="A19" s="11" t="s">
        <v>246</v>
      </c>
      <c r="B19" s="11" t="s">
        <v>247</v>
      </c>
      <c r="C19" s="11" t="s">
        <v>193</v>
      </c>
    </row>
    <row r="20" spans="1:3" ht="13.5">
      <c r="A20" s="11" t="s">
        <v>255</v>
      </c>
      <c r="B20" s="11" t="s">
        <v>256</v>
      </c>
      <c r="C20" s="11" t="s">
        <v>272</v>
      </c>
    </row>
    <row r="21" spans="1:3" ht="13.5">
      <c r="A21" s="11" t="s">
        <v>260</v>
      </c>
      <c r="B21" s="11" t="s">
        <v>261</v>
      </c>
      <c r="C21" s="11" t="s">
        <v>193</v>
      </c>
    </row>
    <row r="22" spans="1:3" ht="13.5">
      <c r="A22" s="11" t="s">
        <v>267</v>
      </c>
      <c r="B22" s="11" t="s">
        <v>123</v>
      </c>
      <c r="C22" s="11" t="s">
        <v>279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229</v>
      </c>
      <c r="C11" s="11" t="s">
        <v>208</v>
      </c>
    </row>
    <row r="12" spans="1:3" ht="13.5">
      <c r="A12" s="11" t="s">
        <v>230</v>
      </c>
      <c r="B12" s="11" t="s">
        <v>231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238</v>
      </c>
      <c r="B14" s="11" t="s">
        <v>239</v>
      </c>
      <c r="C14" s="11" t="s">
        <v>208</v>
      </c>
    </row>
    <row r="15" spans="1:3" ht="13.5">
      <c r="A15" s="11" t="s">
        <v>240</v>
      </c>
      <c r="B15" s="11" t="s">
        <v>241</v>
      </c>
      <c r="C15" s="11" t="s">
        <v>208</v>
      </c>
    </row>
    <row r="16" spans="1:3" ht="13.5">
      <c r="A16" s="11" t="s">
        <v>242</v>
      </c>
      <c r="B16" s="11" t="s">
        <v>243</v>
      </c>
      <c r="C16" s="11" t="s">
        <v>208</v>
      </c>
    </row>
    <row r="17" spans="1:3" ht="13.5">
      <c r="A17" s="11" t="s">
        <v>244</v>
      </c>
      <c r="B17" s="11" t="s">
        <v>245</v>
      </c>
      <c r="C17" s="11" t="s">
        <v>208</v>
      </c>
    </row>
    <row r="18" spans="1:3" ht="13.5">
      <c r="A18" s="11" t="s">
        <v>252</v>
      </c>
      <c r="B18" s="11" t="s">
        <v>247</v>
      </c>
      <c r="C18" s="11" t="s">
        <v>269</v>
      </c>
    </row>
    <row r="19" spans="1:3" ht="13.5">
      <c r="A19" s="11" t="s">
        <v>258</v>
      </c>
      <c r="B19" s="11" t="s">
        <v>256</v>
      </c>
      <c r="C19" s="11" t="s">
        <v>274</v>
      </c>
    </row>
    <row r="20" spans="1:3" ht="13.5">
      <c r="A20" s="11" t="s">
        <v>265</v>
      </c>
      <c r="B20" s="11" t="s">
        <v>261</v>
      </c>
      <c r="C20" s="11" t="s">
        <v>278</v>
      </c>
    </row>
    <row r="21" spans="1:3" ht="13.5">
      <c r="A21" s="11" t="s">
        <v>125</v>
      </c>
      <c r="B21" s="11" t="s">
        <v>123</v>
      </c>
      <c r="C21" s="11" t="s">
        <v>281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229</v>
      </c>
      <c r="C39" s="11" t="s">
        <v>208</v>
      </c>
    </row>
    <row r="40" spans="1:3" ht="13.5">
      <c r="A40" s="11" t="s">
        <v>230</v>
      </c>
      <c r="B40" s="11" t="s">
        <v>231</v>
      </c>
      <c r="C40" s="11" t="s">
        <v>208</v>
      </c>
    </row>
    <row r="41" spans="1:3" ht="13.5">
      <c r="A41" s="11" t="s">
        <v>232</v>
      </c>
      <c r="B41" s="11" t="s">
        <v>233</v>
      </c>
      <c r="C41" s="11" t="s">
        <v>208</v>
      </c>
    </row>
    <row r="42" spans="1:3" ht="13.5">
      <c r="A42" s="11" t="s">
        <v>234</v>
      </c>
      <c r="B42" s="11" t="s">
        <v>235</v>
      </c>
      <c r="C42" s="11" t="s">
        <v>208</v>
      </c>
    </row>
    <row r="43" spans="1:3" ht="13.5">
      <c r="A43" s="11" t="s">
        <v>236</v>
      </c>
      <c r="B43" s="11" t="s">
        <v>237</v>
      </c>
      <c r="C43" s="11" t="s">
        <v>208</v>
      </c>
    </row>
    <row r="44" spans="1:3" ht="13.5">
      <c r="A44" s="11" t="s">
        <v>238</v>
      </c>
      <c r="B44" s="11" t="s">
        <v>239</v>
      </c>
      <c r="C44" s="11" t="s">
        <v>208</v>
      </c>
    </row>
    <row r="45" spans="1:3" ht="13.5">
      <c r="A45" s="11" t="s">
        <v>240</v>
      </c>
      <c r="B45" s="11" t="s">
        <v>241</v>
      </c>
      <c r="C45" s="11" t="s">
        <v>208</v>
      </c>
    </row>
    <row r="46" spans="1:3" ht="13.5">
      <c r="A46" s="11" t="s">
        <v>242</v>
      </c>
      <c r="B46" s="11" t="s">
        <v>243</v>
      </c>
      <c r="C46" s="11" t="s">
        <v>208</v>
      </c>
    </row>
    <row r="47" spans="1:3" ht="13.5">
      <c r="A47" s="11" t="s">
        <v>244</v>
      </c>
      <c r="B47" s="11" t="s">
        <v>245</v>
      </c>
      <c r="C47" s="11" t="s">
        <v>208</v>
      </c>
    </row>
    <row r="48" spans="1:3" ht="13.5">
      <c r="A48" s="11" t="s">
        <v>246</v>
      </c>
      <c r="B48" s="11" t="s">
        <v>247</v>
      </c>
      <c r="C48" s="11" t="s">
        <v>193</v>
      </c>
    </row>
    <row r="49" spans="1:3" ht="13.5">
      <c r="A49" s="11" t="s">
        <v>248</v>
      </c>
      <c r="B49" s="11" t="s">
        <v>247</v>
      </c>
      <c r="C49" s="11" t="s">
        <v>194</v>
      </c>
    </row>
    <row r="50" spans="1:3" ht="13.5">
      <c r="A50" s="11" t="s">
        <v>249</v>
      </c>
      <c r="B50" s="11" t="s">
        <v>247</v>
      </c>
      <c r="C50" s="11" t="s">
        <v>195</v>
      </c>
    </row>
    <row r="51" spans="1:3" ht="13.5">
      <c r="A51" s="11" t="s">
        <v>250</v>
      </c>
      <c r="B51" s="11" t="s">
        <v>247</v>
      </c>
      <c r="C51" s="11" t="s">
        <v>196</v>
      </c>
    </row>
    <row r="52" spans="1:3" ht="13.5">
      <c r="A52" s="11" t="s">
        <v>251</v>
      </c>
      <c r="B52" s="11" t="s">
        <v>247</v>
      </c>
      <c r="C52" s="11" t="s">
        <v>268</v>
      </c>
    </row>
    <row r="53" spans="1:3" ht="13.5">
      <c r="A53" s="11" t="s">
        <v>252</v>
      </c>
      <c r="B53" s="11" t="s">
        <v>247</v>
      </c>
      <c r="C53" s="11" t="s">
        <v>269</v>
      </c>
    </row>
    <row r="54" spans="1:3" ht="13.5">
      <c r="A54" s="11" t="s">
        <v>253</v>
      </c>
      <c r="B54" s="11" t="s">
        <v>247</v>
      </c>
      <c r="C54" s="11" t="s">
        <v>270</v>
      </c>
    </row>
    <row r="55" spans="1:3" ht="13.5">
      <c r="A55" s="11" t="s">
        <v>254</v>
      </c>
      <c r="B55" s="11" t="s">
        <v>247</v>
      </c>
      <c r="C55" s="11" t="s">
        <v>271</v>
      </c>
    </row>
    <row r="56" spans="1:3" ht="13.5">
      <c r="A56" s="11" t="s">
        <v>255</v>
      </c>
      <c r="B56" s="11" t="s">
        <v>256</v>
      </c>
      <c r="C56" s="11" t="s">
        <v>272</v>
      </c>
    </row>
    <row r="57" spans="1:3" ht="13.5">
      <c r="A57" s="11" t="s">
        <v>257</v>
      </c>
      <c r="B57" s="11" t="s">
        <v>256</v>
      </c>
      <c r="C57" s="11" t="s">
        <v>273</v>
      </c>
    </row>
    <row r="58" spans="1:3" ht="13.5">
      <c r="A58" s="11" t="s">
        <v>258</v>
      </c>
      <c r="B58" s="11" t="s">
        <v>256</v>
      </c>
      <c r="C58" s="11" t="s">
        <v>274</v>
      </c>
    </row>
    <row r="59" spans="1:3" ht="13.5">
      <c r="A59" s="11" t="s">
        <v>259</v>
      </c>
      <c r="B59" s="11" t="s">
        <v>256</v>
      </c>
      <c r="C59" s="11" t="s">
        <v>275</v>
      </c>
    </row>
    <row r="60" spans="1:3" ht="13.5">
      <c r="A60" s="11" t="s">
        <v>260</v>
      </c>
      <c r="B60" s="11" t="s">
        <v>261</v>
      </c>
      <c r="C60" s="11" t="s">
        <v>193</v>
      </c>
    </row>
    <row r="61" spans="1:3" ht="13.5">
      <c r="A61" s="11" t="s">
        <v>262</v>
      </c>
      <c r="B61" s="11" t="s">
        <v>261</v>
      </c>
      <c r="C61" s="11" t="s">
        <v>276</v>
      </c>
    </row>
    <row r="62" spans="1:3" ht="13.5">
      <c r="A62" s="11" t="s">
        <v>263</v>
      </c>
      <c r="B62" s="11" t="s">
        <v>261</v>
      </c>
      <c r="C62" s="11" t="s">
        <v>195</v>
      </c>
    </row>
    <row r="63" spans="1:3" ht="13.5">
      <c r="A63" s="11" t="s">
        <v>264</v>
      </c>
      <c r="B63" s="11" t="s">
        <v>261</v>
      </c>
      <c r="C63" s="11" t="s">
        <v>277</v>
      </c>
    </row>
    <row r="64" spans="1:3" ht="13.5">
      <c r="A64" s="11" t="s">
        <v>265</v>
      </c>
      <c r="B64" s="11" t="s">
        <v>261</v>
      </c>
      <c r="C64" s="11" t="s">
        <v>278</v>
      </c>
    </row>
    <row r="65" spans="1:3" ht="13.5">
      <c r="A65" s="11" t="s">
        <v>266</v>
      </c>
      <c r="B65" s="11" t="s">
        <v>261</v>
      </c>
      <c r="C65" s="11" t="s">
        <v>270</v>
      </c>
    </row>
    <row r="66" spans="1:3" ht="13.5">
      <c r="A66" s="11" t="s">
        <v>267</v>
      </c>
      <c r="B66" s="11" t="s">
        <v>123</v>
      </c>
      <c r="C66" s="11" t="s">
        <v>279</v>
      </c>
    </row>
    <row r="67" spans="1:3" ht="13.5">
      <c r="A67" s="11" t="s">
        <v>124</v>
      </c>
      <c r="B67" s="11" t="s">
        <v>123</v>
      </c>
      <c r="C67" s="11" t="s">
        <v>280</v>
      </c>
    </row>
    <row r="68" spans="1:3" ht="13.5">
      <c r="A68" s="11" t="s">
        <v>125</v>
      </c>
      <c r="B68" s="11" t="s">
        <v>123</v>
      </c>
      <c r="C68" s="11" t="s">
        <v>281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18" customHeight="1">
      <c r="A1" s="24" t="str">
        <f>IF('①入力シート'!C1="",#REF!,'①入力シート'!C1)&amp;"参加者数確認表"</f>
        <v>対抗陸上大会参加者数確認表</v>
      </c>
      <c r="B1" s="24"/>
      <c r="C1" s="24"/>
      <c r="D1" s="24"/>
      <c r="E1" s="24"/>
      <c r="F1" s="26"/>
      <c r="G1" s="19"/>
      <c r="H1" s="19"/>
    </row>
    <row r="2" spans="1:8" ht="19.5" customHeight="1">
      <c r="A2" s="19"/>
      <c r="B2" s="19"/>
      <c r="C2" s="39" t="s">
        <v>313</v>
      </c>
      <c r="D2" s="311">
        <f>IF('申込必要事項'!D3="","",'申込必要事項'!D3)</f>
      </c>
      <c r="E2" s="311"/>
      <c r="F2" s="311"/>
      <c r="G2" s="19"/>
      <c r="H2" s="19"/>
    </row>
    <row r="3" spans="1:8" ht="11.25" customHeight="1" thickBot="1">
      <c r="A3" s="19"/>
      <c r="B3" s="19"/>
      <c r="C3" s="19"/>
      <c r="D3" s="19"/>
      <c r="E3" s="19"/>
      <c r="F3" s="19"/>
      <c r="G3" s="19"/>
      <c r="H3" s="19"/>
    </row>
    <row r="4" spans="1:8" ht="17.25" customHeight="1" thickBot="1">
      <c r="A4" s="27" t="s">
        <v>283</v>
      </c>
      <c r="B4" s="28" t="s">
        <v>287</v>
      </c>
      <c r="C4" s="29" t="s">
        <v>227</v>
      </c>
      <c r="D4" s="27" t="s">
        <v>283</v>
      </c>
      <c r="E4" s="28" t="s">
        <v>287</v>
      </c>
      <c r="F4" s="30" t="s">
        <v>227</v>
      </c>
      <c r="G4" s="20"/>
      <c r="H4" s="19"/>
    </row>
    <row r="5" spans="1:8" ht="18" customHeight="1" thickTop="1">
      <c r="A5" s="312" t="s">
        <v>225</v>
      </c>
      <c r="B5" s="63" t="s">
        <v>321</v>
      </c>
      <c r="C5" s="60">
        <f>COUNTIF('①入力シート'!$G$13:$I$52,B5)</f>
        <v>0</v>
      </c>
      <c r="D5" s="312" t="s">
        <v>226</v>
      </c>
      <c r="E5" s="63" t="s">
        <v>321</v>
      </c>
      <c r="F5" s="21">
        <f>COUNTIF('①入力シート'!$Y$13:$AA$52,E5)</f>
        <v>0</v>
      </c>
      <c r="G5" s="22"/>
      <c r="H5" s="19"/>
    </row>
    <row r="6" spans="1:8" ht="18" customHeight="1">
      <c r="A6" s="313"/>
      <c r="B6" s="69" t="s">
        <v>322</v>
      </c>
      <c r="C6" s="48">
        <f>COUNTIF('①入力シート'!$G$13:$I$52,B6)</f>
        <v>0</v>
      </c>
      <c r="D6" s="313"/>
      <c r="E6" s="69" t="s">
        <v>322</v>
      </c>
      <c r="F6" s="23">
        <f>COUNTIF('①入力シート'!$Y$13:$AA$52,E6)</f>
        <v>0</v>
      </c>
      <c r="G6" s="22"/>
      <c r="H6" s="19"/>
    </row>
    <row r="7" spans="1:8" ht="18" customHeight="1">
      <c r="A7" s="313"/>
      <c r="B7" s="69" t="s">
        <v>533</v>
      </c>
      <c r="C7" s="48">
        <f>COUNTIF('①入力シート'!$G$13:$I$52,B7)</f>
        <v>0</v>
      </c>
      <c r="D7" s="313"/>
      <c r="E7" s="69" t="s">
        <v>533</v>
      </c>
      <c r="F7" s="23">
        <f>COUNTIF('①入力シート'!$Y$13:$AA$52,E7)</f>
        <v>0</v>
      </c>
      <c r="G7" s="22"/>
      <c r="H7" s="19"/>
    </row>
    <row r="8" spans="1:8" ht="18" customHeight="1">
      <c r="A8" s="313"/>
      <c r="B8" s="69" t="s">
        <v>67</v>
      </c>
      <c r="C8" s="48">
        <f>COUNTIF('①入力シート'!$G$13:$I$52,B8)</f>
        <v>0</v>
      </c>
      <c r="D8" s="313"/>
      <c r="E8" s="69" t="s">
        <v>67</v>
      </c>
      <c r="F8" s="23">
        <f>COUNTIF('①入力シート'!$Y$13:$AA$52,E8)</f>
        <v>0</v>
      </c>
      <c r="G8" s="22"/>
      <c r="H8" s="19"/>
    </row>
    <row r="9" spans="1:8" ht="18" customHeight="1">
      <c r="A9" s="313"/>
      <c r="B9" s="64" t="s">
        <v>69</v>
      </c>
      <c r="C9" s="48">
        <f>COUNTIF('①入力シート'!$G$13:$I$52,B9)</f>
        <v>0</v>
      </c>
      <c r="D9" s="313"/>
      <c r="E9" s="64" t="s">
        <v>482</v>
      </c>
      <c r="F9" s="23">
        <f>COUNTIF('①入力シート'!$Y$13:$AA$52,E9)</f>
        <v>0</v>
      </c>
      <c r="G9" s="22"/>
      <c r="H9" s="19"/>
    </row>
    <row r="10" spans="1:8" ht="18" customHeight="1">
      <c r="A10" s="313"/>
      <c r="B10" s="64" t="s">
        <v>71</v>
      </c>
      <c r="C10" s="48">
        <f>COUNTIF('①入力シート'!$G$13:$I$52,B10)</f>
        <v>0</v>
      </c>
      <c r="D10" s="313"/>
      <c r="E10" s="64" t="s">
        <v>71</v>
      </c>
      <c r="F10" s="23">
        <f>COUNTIF('①入力シート'!$Y$13:$AA$52,E10)</f>
        <v>0</v>
      </c>
      <c r="G10" s="22"/>
      <c r="H10" s="19"/>
    </row>
    <row r="11" spans="1:8" ht="18" customHeight="1">
      <c r="A11" s="313"/>
      <c r="B11" s="64" t="s">
        <v>330</v>
      </c>
      <c r="C11" s="48">
        <f>COUNTIF('①入力シート'!$G$13:$I$52,B11)</f>
        <v>0</v>
      </c>
      <c r="D11" s="313"/>
      <c r="E11" s="64" t="s">
        <v>202</v>
      </c>
      <c r="F11" s="23">
        <f>COUNTIF('①入力シート'!$Y$13:$AA$52,E11)</f>
        <v>0</v>
      </c>
      <c r="G11" s="22"/>
      <c r="H11" s="19"/>
    </row>
    <row r="12" spans="1:8" ht="18" customHeight="1">
      <c r="A12" s="313"/>
      <c r="B12" s="64" t="s">
        <v>202</v>
      </c>
      <c r="C12" s="48">
        <f>COUNTIF('①入力シート'!$G$13:$I$52,B12)</f>
        <v>0</v>
      </c>
      <c r="D12" s="313"/>
      <c r="E12" s="64" t="s">
        <v>89</v>
      </c>
      <c r="F12" s="23">
        <f>COUNTIF('①入力シート'!$Y$13:$AA$52,E12)</f>
        <v>0</v>
      </c>
      <c r="G12" s="22"/>
      <c r="H12" s="19"/>
    </row>
    <row r="13" spans="1:8" ht="18" customHeight="1">
      <c r="A13" s="313"/>
      <c r="B13" s="64" t="s">
        <v>203</v>
      </c>
      <c r="C13" s="48">
        <f>COUNTIF('①入力シート'!$G$13:$I$52,B13)</f>
        <v>0</v>
      </c>
      <c r="D13" s="313"/>
      <c r="E13" s="64" t="s">
        <v>239</v>
      </c>
      <c r="F13" s="23">
        <f>COUNTIF('①入力シート'!$Y$13:$AA$52,E13)</f>
        <v>0</v>
      </c>
      <c r="G13" s="22"/>
      <c r="H13" s="19"/>
    </row>
    <row r="14" spans="1:8" ht="18" customHeight="1">
      <c r="A14" s="313"/>
      <c r="B14" s="64" t="s">
        <v>100</v>
      </c>
      <c r="C14" s="48">
        <f>COUNTIF('①入力シート'!$G$13:$I$52,B14)</f>
        <v>0</v>
      </c>
      <c r="D14" s="313"/>
      <c r="E14" s="64" t="s">
        <v>228</v>
      </c>
      <c r="F14" s="23">
        <f>COUNTIF('①入力シート'!$Y$13:$AA$52,E14)</f>
        <v>0</v>
      </c>
      <c r="G14" s="22"/>
      <c r="H14" s="19"/>
    </row>
    <row r="15" spans="1:8" ht="18" customHeight="1">
      <c r="A15" s="313"/>
      <c r="B15" s="64" t="s">
        <v>239</v>
      </c>
      <c r="C15" s="48">
        <f>COUNTIF('①入力シート'!$G$13:$I$52,B15)</f>
        <v>0</v>
      </c>
      <c r="D15" s="313"/>
      <c r="E15" s="64" t="s">
        <v>324</v>
      </c>
      <c r="F15" s="23">
        <f>COUNTIF('①入力シート'!$Y$13:$AA$52,E15)</f>
        <v>0</v>
      </c>
      <c r="G15" s="22"/>
      <c r="H15" s="19"/>
    </row>
    <row r="16" spans="1:8" ht="18" customHeight="1">
      <c r="A16" s="313"/>
      <c r="B16" s="64" t="s">
        <v>241</v>
      </c>
      <c r="C16" s="48">
        <f>COUNTIF('①入力シート'!$G$13:$I$52,B16)</f>
        <v>0</v>
      </c>
      <c r="D16" s="313"/>
      <c r="E16" s="64" t="s">
        <v>474</v>
      </c>
      <c r="F16" s="23">
        <f>COUNTIF('①入力シート'!$Y$13:$AA$52,E16)</f>
        <v>0</v>
      </c>
      <c r="G16" s="22"/>
      <c r="H16" s="19"/>
    </row>
    <row r="17" spans="1:8" ht="18" customHeight="1">
      <c r="A17" s="313"/>
      <c r="B17" s="64" t="s">
        <v>228</v>
      </c>
      <c r="C17" s="48">
        <f>COUNTIF('①入力シート'!$G$13:$I$52,B17)</f>
        <v>0</v>
      </c>
      <c r="D17" s="313"/>
      <c r="E17" s="64"/>
      <c r="F17" s="23">
        <f>COUNTIF('①入力シート'!$Y$13:$AA$52,E17)</f>
        <v>0</v>
      </c>
      <c r="G17" s="22"/>
      <c r="H17" s="19"/>
    </row>
    <row r="18" spans="1:8" ht="18" customHeight="1">
      <c r="A18" s="313"/>
      <c r="B18" s="64" t="s">
        <v>323</v>
      </c>
      <c r="C18" s="48">
        <f>COUNTIF('①入力シート'!$G$13:$I$52,B18)</f>
        <v>0</v>
      </c>
      <c r="D18" s="313"/>
      <c r="E18" s="67"/>
      <c r="F18" s="23">
        <f>COUNTIF('①入力シート'!$Y$13:$AA$52,E18)</f>
        <v>0</v>
      </c>
      <c r="G18" s="22"/>
      <c r="H18" s="19"/>
    </row>
    <row r="19" spans="1:8" ht="18" customHeight="1">
      <c r="A19" s="313"/>
      <c r="B19" s="64" t="s">
        <v>474</v>
      </c>
      <c r="C19" s="48">
        <f>COUNTIF('①入力シート'!$G$13:$I$52,B19)</f>
        <v>0</v>
      </c>
      <c r="D19" s="313"/>
      <c r="E19" s="67"/>
      <c r="F19" s="23">
        <f>COUNTIF('①入力シート'!$Y$13:$AA$52,E19)</f>
        <v>0</v>
      </c>
      <c r="G19" s="22"/>
      <c r="H19" s="19"/>
    </row>
    <row r="20" spans="1:8" ht="18" customHeight="1">
      <c r="A20" s="313"/>
      <c r="B20" s="65"/>
      <c r="C20" s="48">
        <f>COUNTIF('①入力シート'!$G$13:$I$52,B20)</f>
        <v>0</v>
      </c>
      <c r="D20" s="313"/>
      <c r="E20" s="67"/>
      <c r="F20" s="23">
        <f>COUNTIF('①入力シート'!$Y$13:$AA$52,E20)</f>
        <v>0</v>
      </c>
      <c r="G20" s="22"/>
      <c r="H20" s="19"/>
    </row>
    <row r="21" spans="1:8" ht="18" customHeight="1">
      <c r="A21" s="313"/>
      <c r="B21" s="65"/>
      <c r="C21" s="48">
        <f>COUNTIF('①入力シート'!$G$13:$I$52,B21)</f>
        <v>0</v>
      </c>
      <c r="D21" s="313"/>
      <c r="E21" s="67"/>
      <c r="F21" s="23">
        <f>COUNTIF('①入力シート'!$Y$13:$AA$52,E21)</f>
        <v>0</v>
      </c>
      <c r="G21" s="22"/>
      <c r="H21" s="19"/>
    </row>
    <row r="22" spans="1:8" ht="18" customHeight="1">
      <c r="A22" s="313"/>
      <c r="B22" s="65"/>
      <c r="C22" s="48">
        <f>COUNTIF('①入力シート'!$G$13:$I$52,B22)</f>
        <v>0</v>
      </c>
      <c r="D22" s="313"/>
      <c r="E22" s="67"/>
      <c r="F22" s="23">
        <f>COUNTIF('①入力シート'!$Y$13:$AA$52,E22)</f>
        <v>0</v>
      </c>
      <c r="G22" s="22"/>
      <c r="H22" s="19"/>
    </row>
    <row r="23" spans="1:8" ht="18" customHeight="1">
      <c r="A23" s="313"/>
      <c r="B23" s="65"/>
      <c r="C23" s="48">
        <f>COUNTIF('①入力シート'!$G$13:$I$52,B23)</f>
        <v>0</v>
      </c>
      <c r="D23" s="313"/>
      <c r="E23" s="67"/>
      <c r="F23" s="23">
        <f>COUNTIF('①入力シート'!$Y$13:$AA$52,E23)</f>
        <v>0</v>
      </c>
      <c r="G23" s="19"/>
      <c r="H23" s="19"/>
    </row>
    <row r="24" spans="1:8" ht="18" customHeight="1">
      <c r="A24" s="313"/>
      <c r="B24" s="65"/>
      <c r="C24" s="48">
        <f>COUNTIF('①入力シート'!$G$13:$I$52,B24)</f>
        <v>0</v>
      </c>
      <c r="D24" s="313"/>
      <c r="E24" s="67"/>
      <c r="F24" s="23">
        <f>COUNTIF('①入力シート'!$Y$13:$AA$52,E24)</f>
        <v>0</v>
      </c>
      <c r="G24" s="19"/>
      <c r="H24" s="19"/>
    </row>
    <row r="25" spans="1:8" ht="18" customHeight="1" thickBot="1">
      <c r="A25" s="314"/>
      <c r="B25" s="66"/>
      <c r="C25" s="49">
        <f>COUNTIF('①入力シート'!$G$13:$I$52,B25)</f>
        <v>0</v>
      </c>
      <c r="D25" s="314"/>
      <c r="E25" s="68"/>
      <c r="F25" s="35">
        <f>COUNTIF('①入力シート'!$Y$13:$AA$52,E25)</f>
        <v>0</v>
      </c>
      <c r="G25" s="19"/>
      <c r="H25" s="19"/>
    </row>
    <row r="26" spans="1:8" ht="15" customHeight="1" thickBot="1">
      <c r="A26" s="43"/>
      <c r="B26" s="44"/>
      <c r="C26" s="45"/>
      <c r="D26" s="43"/>
      <c r="E26" s="46"/>
      <c r="F26" s="47"/>
      <c r="G26" s="19"/>
      <c r="H26" s="19"/>
    </row>
    <row r="27" spans="1:8" ht="18" customHeight="1" thickBot="1">
      <c r="A27" s="255" t="s">
        <v>225</v>
      </c>
      <c r="B27" s="256" t="s">
        <v>320</v>
      </c>
      <c r="C27" s="257">
        <f>SUM(C30:C35)</f>
        <v>0</v>
      </c>
      <c r="D27" s="255" t="s">
        <v>226</v>
      </c>
      <c r="E27" s="256" t="s">
        <v>320</v>
      </c>
      <c r="F27" s="258">
        <f>SUM(F30:F34)</f>
        <v>0</v>
      </c>
      <c r="G27" s="19"/>
      <c r="H27" s="19"/>
    </row>
    <row r="28" spans="1:8" ht="18.75" customHeight="1">
      <c r="A28" s="19"/>
      <c r="B28" s="19"/>
      <c r="C28" s="19"/>
      <c r="D28" s="19"/>
      <c r="E28" s="19"/>
      <c r="F28" s="19"/>
      <c r="G28" s="19"/>
      <c r="H28" s="19"/>
    </row>
    <row r="29" spans="1:8" ht="18.75" customHeight="1">
      <c r="A29" s="19"/>
      <c r="B29" s="71"/>
      <c r="C29" s="71"/>
      <c r="D29" s="71"/>
      <c r="E29" s="71"/>
      <c r="F29" s="71"/>
      <c r="G29" s="19"/>
      <c r="H29" s="19"/>
    </row>
    <row r="30" spans="1:8" ht="18.75" customHeight="1">
      <c r="A30" s="249"/>
      <c r="B30" s="251"/>
      <c r="C30" s="251">
        <f>IF(COUNTIF('①入力シート'!$K$13:$K$52,"A")&gt;=4,1,0)</f>
        <v>0</v>
      </c>
      <c r="D30" s="251"/>
      <c r="E30" s="251"/>
      <c r="F30" s="251">
        <f>IF(COUNTIF('①入力シート'!$AC$13:$AC$52,"A")&gt;=4,1,0)</f>
        <v>0</v>
      </c>
      <c r="G30" s="252"/>
      <c r="H30" s="19"/>
    </row>
    <row r="31" spans="1:7" ht="18.75" customHeight="1">
      <c r="A31" s="250"/>
      <c r="B31" s="253"/>
      <c r="C31" s="251">
        <f>IF(COUNTIF('①入力シート'!$K$13:$K$52,"B")&gt;=4,1,0)</f>
        <v>0</v>
      </c>
      <c r="D31" s="253"/>
      <c r="E31" s="253"/>
      <c r="F31" s="251">
        <f>IF(COUNTIF('①入力シート'!$AC$13:$AC$52,"B")&gt;=4,1,0)</f>
        <v>0</v>
      </c>
      <c r="G31" s="254"/>
    </row>
    <row r="32" spans="1:7" ht="18.75" customHeight="1">
      <c r="A32" s="250"/>
      <c r="B32" s="253"/>
      <c r="C32" s="251">
        <f>IF(COUNTIF('①入力シート'!$K$13:$K$52,"C")&gt;=4,1,0)</f>
        <v>0</v>
      </c>
      <c r="D32" s="253"/>
      <c r="E32" s="253"/>
      <c r="F32" s="251">
        <f>IF(COUNTIF('①入力シート'!$AC$13:$AC$52,"C")&gt;=4,1,0)</f>
        <v>0</v>
      </c>
      <c r="G32" s="254"/>
    </row>
    <row r="33" spans="1:7" ht="18.75" customHeight="1">
      <c r="A33" s="250"/>
      <c r="B33" s="253"/>
      <c r="C33" s="251">
        <f>IF(COUNTIF('①入力シート'!$K$13:$K$52,"D")&gt;=4,1,0)</f>
        <v>0</v>
      </c>
      <c r="D33" s="253"/>
      <c r="E33" s="253"/>
      <c r="F33" s="251">
        <f>IF(COUNTIF('①入力シート'!$AC$13:$AC$52,"D")&gt;=4,1,0)</f>
        <v>0</v>
      </c>
      <c r="G33" s="254"/>
    </row>
    <row r="34" spans="1:7" ht="18.75" customHeight="1">
      <c r="A34" s="250"/>
      <c r="B34" s="253"/>
      <c r="C34" s="251">
        <f>IF(COUNTIF('①入力シート'!$K$13:$K$52,"E")&gt;=4,1,0)</f>
        <v>0</v>
      </c>
      <c r="D34" s="253"/>
      <c r="E34" s="253"/>
      <c r="F34" s="251">
        <f>IF(COUNTIF('①入力シート'!$AC$13:$AC$52,"E")&gt;=4,1,0)</f>
        <v>0</v>
      </c>
      <c r="G34" s="254"/>
    </row>
    <row r="35" spans="1:7" ht="18.75" customHeight="1">
      <c r="A35" s="250"/>
      <c r="B35" s="253"/>
      <c r="C35" s="253"/>
      <c r="D35" s="253"/>
      <c r="E35" s="253"/>
      <c r="F35" s="251"/>
      <c r="G35" s="254"/>
    </row>
    <row r="36" spans="1:7" ht="18.75" customHeight="1">
      <c r="A36" s="250"/>
      <c r="B36" s="253"/>
      <c r="C36" s="251">
        <f>IF(COUNTIF('①入力シート'!$M$13:$M$52,"A")&gt;=1,1,0)</f>
        <v>0</v>
      </c>
      <c r="D36" s="253"/>
      <c r="E36" s="253"/>
      <c r="F36" s="251" t="e">
        <f>IF(COUNTIF(#REF!,"A")&gt;=1,1,0)</f>
        <v>#REF!</v>
      </c>
      <c r="G36" s="254"/>
    </row>
    <row r="37" spans="1:7" ht="18.75" customHeight="1">
      <c r="A37" s="250"/>
      <c r="B37" s="253"/>
      <c r="C37" s="251">
        <f>IF(COUNTIF('①入力シート'!$M$13:$M$52,"B")&gt;=1,1,0)</f>
        <v>0</v>
      </c>
      <c r="D37" s="253"/>
      <c r="E37" s="253"/>
      <c r="F37" s="251" t="e">
        <f>IF(COUNTIF(#REF!,"B")&gt;=1,1,0)</f>
        <v>#REF!</v>
      </c>
      <c r="G37" s="254"/>
    </row>
    <row r="38" spans="2:6" ht="18.75" customHeight="1">
      <c r="B38" s="72"/>
      <c r="C38" s="71">
        <f>IF(COUNTIF('①入力シート'!$M$13:$M$52,"C")&gt;=1,1,0)</f>
        <v>0</v>
      </c>
      <c r="D38" s="72"/>
      <c r="E38" s="72"/>
      <c r="F38" s="71" t="e">
        <f>IF(COUNTIF(#REF!,"C")&gt;=1,1,0)</f>
        <v>#REF!</v>
      </c>
    </row>
    <row r="39" spans="2:6" ht="18.75" customHeight="1">
      <c r="B39" s="72"/>
      <c r="C39" s="71">
        <f>IF(COUNTIF('①入力シート'!$M$13:$M$52,"D")&gt;=1,1,0)</f>
        <v>0</v>
      </c>
      <c r="D39" s="72"/>
      <c r="E39" s="72"/>
      <c r="F39" s="71" t="e">
        <f>IF(COUNTIF(#REF!,"D")&gt;=1,1,0)</f>
        <v>#REF!</v>
      </c>
    </row>
    <row r="40" spans="2:6" ht="18.75" customHeight="1">
      <c r="B40" s="72"/>
      <c r="C40" s="71">
        <f>IF(COUNTIF('①入力シート'!$M$13:$M$52,"E")&gt;=1,1,0)</f>
        <v>0</v>
      </c>
      <c r="D40" s="72"/>
      <c r="E40" s="72"/>
      <c r="F40" s="71" t="e">
        <f>IF(COUNTIF(#REF!,"E")&gt;=1,1,0)</f>
        <v>#REF!</v>
      </c>
    </row>
    <row r="41" spans="2:6" ht="18.75" customHeight="1">
      <c r="B41" s="72"/>
      <c r="C41" s="72"/>
      <c r="D41" s="72"/>
      <c r="E41" s="72"/>
      <c r="F41" s="72"/>
    </row>
    <row r="42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T23" sqref="T2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16" customWidth="1"/>
    <col min="7" max="7" width="9.625" style="1" customWidth="1"/>
    <col min="8" max="8" width="7.625" style="2" customWidth="1"/>
    <col min="9" max="9" width="9.625" style="2" customWidth="1"/>
    <col min="10" max="10" width="7.625" style="25" customWidth="1"/>
    <col min="11" max="11" width="4.125" style="2" customWidth="1"/>
    <col min="12" max="12" width="6.50390625" style="2" customWidth="1"/>
    <col min="13" max="13" width="4.125" style="2" customWidth="1"/>
    <col min="14" max="14" width="4.87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15" t="s">
        <v>295</v>
      </c>
      <c r="B1" s="316"/>
      <c r="C1" s="317" t="s">
        <v>541</v>
      </c>
      <c r="D1" s="318"/>
      <c r="E1" s="319"/>
      <c r="F1" s="31"/>
      <c r="G1" s="292" t="s">
        <v>486</v>
      </c>
      <c r="H1" s="292"/>
      <c r="I1" s="292"/>
      <c r="J1" s="320" t="s">
        <v>440</v>
      </c>
      <c r="K1" s="320"/>
      <c r="L1" s="320"/>
      <c r="M1" s="320"/>
      <c r="N1" s="320"/>
    </row>
    <row r="2" spans="1:14" ht="15.75" customHeight="1" thickBot="1">
      <c r="A2" s="32"/>
      <c r="B2" s="32"/>
      <c r="C2" s="302" t="s">
        <v>208</v>
      </c>
      <c r="D2" s="302"/>
      <c r="E2" s="302"/>
      <c r="F2" s="37"/>
      <c r="G2" s="32"/>
      <c r="H2" s="34"/>
      <c r="I2" s="40"/>
      <c r="J2" s="90"/>
      <c r="K2" s="91"/>
      <c r="L2" s="91"/>
      <c r="M2" s="91"/>
      <c r="N2" s="91"/>
    </row>
    <row r="3" spans="1:14" ht="20.25" customHeight="1" thickBot="1">
      <c r="A3" s="326" t="s">
        <v>319</v>
      </c>
      <c r="B3" s="327"/>
      <c r="C3" s="328" t="s">
        <v>476</v>
      </c>
      <c r="D3" s="329"/>
      <c r="E3" s="61"/>
      <c r="F3" s="62" t="s">
        <v>318</v>
      </c>
      <c r="G3" s="286" t="s">
        <v>437</v>
      </c>
      <c r="H3" s="286"/>
      <c r="I3" s="287" t="s">
        <v>438</v>
      </c>
      <c r="J3" s="287"/>
      <c r="K3" s="287"/>
      <c r="L3" s="287"/>
      <c r="M3" s="91"/>
      <c r="N3" s="91"/>
    </row>
    <row r="4" spans="1:14" ht="6" customHeight="1" thickBot="1">
      <c r="A4" s="50"/>
      <c r="B4" s="50"/>
      <c r="C4" s="51"/>
      <c r="D4" s="37"/>
      <c r="E4" s="37"/>
      <c r="F4" s="37"/>
      <c r="G4" s="32"/>
      <c r="H4" s="34"/>
      <c r="I4" s="34"/>
      <c r="J4" s="52"/>
      <c r="K4" s="52"/>
      <c r="L4" s="52"/>
      <c r="M4" s="91"/>
      <c r="N4" s="91"/>
    </row>
    <row r="5" spans="1:14" ht="13.5" customHeight="1">
      <c r="A5" s="50"/>
      <c r="B5" s="50"/>
      <c r="C5" s="92" t="s">
        <v>303</v>
      </c>
      <c r="D5" s="93" t="s">
        <v>304</v>
      </c>
      <c r="E5" s="94">
        <v>6</v>
      </c>
      <c r="F5" s="95" t="s">
        <v>306</v>
      </c>
      <c r="G5" s="95" t="s">
        <v>441</v>
      </c>
      <c r="H5" s="96">
        <v>1000</v>
      </c>
      <c r="I5" s="97" t="s">
        <v>308</v>
      </c>
      <c r="J5" s="98">
        <v>6000</v>
      </c>
      <c r="K5" s="99" t="s">
        <v>310</v>
      </c>
      <c r="L5" s="52"/>
      <c r="M5" s="91"/>
      <c r="N5" s="91"/>
    </row>
    <row r="6" spans="1:14" ht="13.5" customHeight="1">
      <c r="A6" s="50"/>
      <c r="B6" s="50"/>
      <c r="C6" s="100"/>
      <c r="D6" s="101" t="s">
        <v>305</v>
      </c>
      <c r="E6" s="102">
        <v>4</v>
      </c>
      <c r="F6" s="103" t="s">
        <v>306</v>
      </c>
      <c r="G6" s="103" t="s">
        <v>441</v>
      </c>
      <c r="H6" s="104">
        <v>1000</v>
      </c>
      <c r="I6" s="105" t="s">
        <v>308</v>
      </c>
      <c r="J6" s="106">
        <v>4000</v>
      </c>
      <c r="K6" s="107" t="s">
        <v>310</v>
      </c>
      <c r="L6" s="52"/>
      <c r="M6" s="91"/>
      <c r="N6" s="91"/>
    </row>
    <row r="7" spans="1:14" ht="13.5" customHeight="1" thickBot="1">
      <c r="A7" s="50"/>
      <c r="B7" s="50"/>
      <c r="C7" s="100"/>
      <c r="D7" s="108" t="s">
        <v>442</v>
      </c>
      <c r="E7" s="74">
        <v>1</v>
      </c>
      <c r="F7" s="109" t="s">
        <v>443</v>
      </c>
      <c r="G7" s="109" t="s">
        <v>441</v>
      </c>
      <c r="H7" s="110">
        <v>1500</v>
      </c>
      <c r="I7" s="111" t="s">
        <v>308</v>
      </c>
      <c r="J7" s="112">
        <v>1500</v>
      </c>
      <c r="K7" s="113" t="s">
        <v>310</v>
      </c>
      <c r="L7" s="52"/>
      <c r="M7" s="91"/>
      <c r="N7" s="91"/>
    </row>
    <row r="8" spans="1:14" ht="13.5" customHeight="1" thickBot="1">
      <c r="A8" s="50"/>
      <c r="B8" s="50"/>
      <c r="C8" s="100"/>
      <c r="D8" s="114"/>
      <c r="E8" s="114"/>
      <c r="F8" s="92"/>
      <c r="G8" s="115"/>
      <c r="H8" s="324" t="s">
        <v>309</v>
      </c>
      <c r="I8" s="325"/>
      <c r="J8" s="116">
        <v>11500</v>
      </c>
      <c r="K8" s="117" t="s">
        <v>310</v>
      </c>
      <c r="L8" s="52"/>
      <c r="M8" s="91"/>
      <c r="N8" s="91"/>
    </row>
    <row r="9" spans="1:14" ht="7.5" customHeight="1">
      <c r="A9" s="50"/>
      <c r="B9" s="50"/>
      <c r="C9" s="51"/>
      <c r="D9" s="37"/>
      <c r="E9" s="37"/>
      <c r="F9" s="37"/>
      <c r="G9" s="32"/>
      <c r="H9" s="34"/>
      <c r="I9" s="34"/>
      <c r="J9" s="52"/>
      <c r="K9" s="52"/>
      <c r="L9" s="52"/>
      <c r="M9" s="91"/>
      <c r="N9" s="91"/>
    </row>
    <row r="10" spans="1:14" ht="15.75" customHeight="1">
      <c r="A10" s="32"/>
      <c r="B10" s="73" t="s">
        <v>334</v>
      </c>
      <c r="C10" s="32"/>
      <c r="D10" s="32"/>
      <c r="E10" s="34"/>
      <c r="F10" s="33"/>
      <c r="G10" s="280" t="s">
        <v>289</v>
      </c>
      <c r="H10" s="280"/>
      <c r="I10" s="281" t="s">
        <v>290</v>
      </c>
      <c r="J10" s="281"/>
      <c r="K10" s="321" t="s">
        <v>335</v>
      </c>
      <c r="L10" s="322"/>
      <c r="M10" s="322"/>
      <c r="N10" s="323"/>
    </row>
    <row r="11" spans="1:14" s="17" customFormat="1" ht="15.75" customHeight="1">
      <c r="A11" s="41" t="s">
        <v>197</v>
      </c>
      <c r="B11" s="41" t="s">
        <v>444</v>
      </c>
      <c r="C11" s="41" t="s">
        <v>445</v>
      </c>
      <c r="D11" s="41" t="s">
        <v>446</v>
      </c>
      <c r="E11" s="42" t="s">
        <v>291</v>
      </c>
      <c r="F11" s="41" t="s">
        <v>199</v>
      </c>
      <c r="G11" s="53" t="s">
        <v>224</v>
      </c>
      <c r="H11" s="54" t="s">
        <v>292</v>
      </c>
      <c r="I11" s="55" t="s">
        <v>224</v>
      </c>
      <c r="J11" s="56" t="s">
        <v>292</v>
      </c>
      <c r="K11" s="118" t="s">
        <v>333</v>
      </c>
      <c r="L11" s="119" t="s">
        <v>325</v>
      </c>
      <c r="M11" s="123"/>
      <c r="N11" s="124"/>
    </row>
    <row r="12" spans="1:14" s="5" customFormat="1" ht="15.75" customHeight="1">
      <c r="A12" s="70" t="s">
        <v>326</v>
      </c>
      <c r="B12" s="38">
        <v>500</v>
      </c>
      <c r="C12" s="18" t="s">
        <v>282</v>
      </c>
      <c r="D12" s="18" t="s">
        <v>447</v>
      </c>
      <c r="E12" s="120" t="s">
        <v>488</v>
      </c>
      <c r="F12" s="57">
        <v>1</v>
      </c>
      <c r="G12" s="18" t="s">
        <v>448</v>
      </c>
      <c r="H12" s="58" t="s">
        <v>449</v>
      </c>
      <c r="I12" s="18" t="s">
        <v>489</v>
      </c>
      <c r="J12" s="58" t="s">
        <v>490</v>
      </c>
      <c r="K12" s="121" t="s">
        <v>450</v>
      </c>
      <c r="L12" s="122">
        <v>42.55</v>
      </c>
      <c r="M12" s="123"/>
      <c r="N12" s="124"/>
    </row>
    <row r="13" spans="1:14" s="5" customFormat="1" ht="17.25" customHeight="1">
      <c r="A13" s="125">
        <v>1</v>
      </c>
      <c r="B13" s="126">
        <v>101</v>
      </c>
      <c r="C13" s="126" t="s">
        <v>451</v>
      </c>
      <c r="D13" s="126" t="s">
        <v>452</v>
      </c>
      <c r="E13" s="85" t="s">
        <v>476</v>
      </c>
      <c r="F13" s="127">
        <v>3</v>
      </c>
      <c r="G13" s="128" t="s">
        <v>65</v>
      </c>
      <c r="H13" s="129">
        <v>9.98</v>
      </c>
      <c r="I13" s="128" t="s">
        <v>67</v>
      </c>
      <c r="J13" s="130" t="s">
        <v>453</v>
      </c>
      <c r="K13" s="131" t="s">
        <v>439</v>
      </c>
      <c r="L13" s="132">
        <v>38.01</v>
      </c>
      <c r="M13" s="137"/>
      <c r="N13" s="138"/>
    </row>
    <row r="14" spans="1:14" s="5" customFormat="1" ht="17.25" customHeight="1">
      <c r="A14" s="125">
        <v>2</v>
      </c>
      <c r="B14" s="126">
        <v>102</v>
      </c>
      <c r="C14" s="126" t="s">
        <v>454</v>
      </c>
      <c r="D14" s="126" t="s">
        <v>455</v>
      </c>
      <c r="E14" s="85" t="s">
        <v>476</v>
      </c>
      <c r="F14" s="127">
        <v>2</v>
      </c>
      <c r="G14" s="128" t="s">
        <v>65</v>
      </c>
      <c r="H14" s="129">
        <v>9.98</v>
      </c>
      <c r="I14" s="128" t="s">
        <v>67</v>
      </c>
      <c r="J14" s="130" t="s">
        <v>456</v>
      </c>
      <c r="K14" s="131" t="s">
        <v>439</v>
      </c>
      <c r="L14" s="132"/>
      <c r="M14" s="137"/>
      <c r="N14" s="138"/>
    </row>
    <row r="15" spans="1:14" s="5" customFormat="1" ht="17.25" customHeight="1">
      <c r="A15" s="125">
        <v>3</v>
      </c>
      <c r="B15" s="126">
        <v>103</v>
      </c>
      <c r="C15" s="126" t="s">
        <v>457</v>
      </c>
      <c r="D15" s="126" t="s">
        <v>458</v>
      </c>
      <c r="E15" s="85" t="s">
        <v>476</v>
      </c>
      <c r="F15" s="127">
        <v>3</v>
      </c>
      <c r="G15" s="128" t="s">
        <v>65</v>
      </c>
      <c r="H15" s="129">
        <v>10.01</v>
      </c>
      <c r="I15" s="128"/>
      <c r="J15" s="130"/>
      <c r="K15" s="131" t="s">
        <v>439</v>
      </c>
      <c r="L15" s="132"/>
      <c r="M15" s="137"/>
      <c r="N15" s="138"/>
    </row>
    <row r="16" spans="1:14" s="5" customFormat="1" ht="17.25" customHeight="1">
      <c r="A16" s="125">
        <v>4</v>
      </c>
      <c r="B16" s="126">
        <v>104</v>
      </c>
      <c r="C16" s="126" t="s">
        <v>459</v>
      </c>
      <c r="D16" s="126" t="s">
        <v>460</v>
      </c>
      <c r="E16" s="85" t="s">
        <v>476</v>
      </c>
      <c r="F16" s="127">
        <v>2</v>
      </c>
      <c r="G16" s="128" t="s">
        <v>65</v>
      </c>
      <c r="H16" s="129">
        <v>10.03</v>
      </c>
      <c r="I16" s="128"/>
      <c r="J16" s="130"/>
      <c r="K16" s="131" t="s">
        <v>439</v>
      </c>
      <c r="L16" s="132"/>
      <c r="M16" s="137"/>
      <c r="N16" s="138"/>
    </row>
    <row r="17" spans="1:14" s="5" customFormat="1" ht="17.25" customHeight="1">
      <c r="A17" s="125">
        <v>5</v>
      </c>
      <c r="B17" s="126">
        <v>105</v>
      </c>
      <c r="C17" s="126" t="s">
        <v>461</v>
      </c>
      <c r="D17" s="126" t="s">
        <v>462</v>
      </c>
      <c r="E17" s="85" t="s">
        <v>476</v>
      </c>
      <c r="F17" s="127">
        <v>2</v>
      </c>
      <c r="G17" s="128" t="s">
        <v>477</v>
      </c>
      <c r="H17" s="129" t="s">
        <v>478</v>
      </c>
      <c r="I17" s="128" t="s">
        <v>479</v>
      </c>
      <c r="J17" s="130" t="s">
        <v>480</v>
      </c>
      <c r="K17" s="131"/>
      <c r="L17" s="132"/>
      <c r="M17" s="137"/>
      <c r="N17" s="138"/>
    </row>
    <row r="18" spans="1:14" s="5" customFormat="1" ht="17.25" customHeight="1">
      <c r="A18" s="125">
        <v>6</v>
      </c>
      <c r="B18" s="126">
        <v>106</v>
      </c>
      <c r="C18" s="126" t="s">
        <v>463</v>
      </c>
      <c r="D18" s="126" t="s">
        <v>464</v>
      </c>
      <c r="E18" s="85" t="s">
        <v>476</v>
      </c>
      <c r="F18" s="127">
        <v>1</v>
      </c>
      <c r="G18" s="128" t="s">
        <v>239</v>
      </c>
      <c r="H18" s="129">
        <v>2.35</v>
      </c>
      <c r="I18" s="128" t="s">
        <v>491</v>
      </c>
      <c r="J18" s="130" t="s">
        <v>492</v>
      </c>
      <c r="K18" s="131"/>
      <c r="L18" s="132"/>
      <c r="M18" s="137"/>
      <c r="N18" s="138"/>
    </row>
    <row r="19" spans="1:14" s="5" customFormat="1" ht="17.25" customHeight="1">
      <c r="A19" s="125">
        <v>7</v>
      </c>
      <c r="B19" s="126">
        <v>107</v>
      </c>
      <c r="C19" s="126" t="s">
        <v>465</v>
      </c>
      <c r="D19" s="126" t="s">
        <v>466</v>
      </c>
      <c r="E19" s="85" t="s">
        <v>476</v>
      </c>
      <c r="F19" s="127">
        <v>1</v>
      </c>
      <c r="G19" s="128" t="s">
        <v>491</v>
      </c>
      <c r="H19" s="129">
        <v>10.58</v>
      </c>
      <c r="I19" s="128"/>
      <c r="J19" s="130"/>
      <c r="K19" s="131"/>
      <c r="L19" s="132"/>
      <c r="M19" s="137"/>
      <c r="N19" s="138"/>
    </row>
    <row r="20" spans="1:14" s="5" customFormat="1" ht="17.25" customHeight="1">
      <c r="A20" s="125">
        <v>8</v>
      </c>
      <c r="B20" s="126">
        <v>108</v>
      </c>
      <c r="C20" s="126" t="s">
        <v>467</v>
      </c>
      <c r="D20" s="126" t="s">
        <v>468</v>
      </c>
      <c r="E20" s="85" t="s">
        <v>476</v>
      </c>
      <c r="F20" s="127">
        <v>1</v>
      </c>
      <c r="G20" s="128" t="s">
        <v>241</v>
      </c>
      <c r="H20" s="129">
        <v>5.85</v>
      </c>
      <c r="I20" s="128"/>
      <c r="J20" s="130"/>
      <c r="K20" s="131"/>
      <c r="L20" s="132"/>
      <c r="M20" s="137"/>
      <c r="N20" s="138"/>
    </row>
    <row r="21" spans="1:14" s="5" customFormat="1" ht="17.25" customHeight="1">
      <c r="A21" s="125">
        <v>9</v>
      </c>
      <c r="B21" s="126">
        <v>109</v>
      </c>
      <c r="C21" s="126" t="s">
        <v>469</v>
      </c>
      <c r="D21" s="126" t="s">
        <v>470</v>
      </c>
      <c r="E21" s="85" t="s">
        <v>476</v>
      </c>
      <c r="F21" s="127">
        <v>3</v>
      </c>
      <c r="G21" s="128" t="s">
        <v>243</v>
      </c>
      <c r="H21" s="129">
        <v>8.4</v>
      </c>
      <c r="I21" s="128"/>
      <c r="J21" s="130"/>
      <c r="K21" s="131" t="s">
        <v>439</v>
      </c>
      <c r="L21" s="132"/>
      <c r="M21" s="137"/>
      <c r="N21" s="138"/>
    </row>
    <row r="22" spans="1:14" s="5" customFormat="1" ht="17.25" customHeight="1">
      <c r="A22" s="125">
        <v>10</v>
      </c>
      <c r="B22" s="126">
        <v>110</v>
      </c>
      <c r="C22" s="126" t="s">
        <v>471</v>
      </c>
      <c r="D22" s="126" t="s">
        <v>472</v>
      </c>
      <c r="E22" s="85" t="s">
        <v>476</v>
      </c>
      <c r="F22" s="127">
        <v>2</v>
      </c>
      <c r="G22" s="128" t="s">
        <v>67</v>
      </c>
      <c r="H22" s="129">
        <v>20.09</v>
      </c>
      <c r="I22" s="128" t="s">
        <v>69</v>
      </c>
      <c r="J22" s="130" t="s">
        <v>473</v>
      </c>
      <c r="K22" s="131"/>
      <c r="L22" s="132"/>
      <c r="M22" s="137"/>
      <c r="N22" s="138"/>
    </row>
    <row r="23" spans="1:14" s="5" customFormat="1" ht="17.25" customHeight="1">
      <c r="A23" s="125">
        <v>11</v>
      </c>
      <c r="B23" s="126"/>
      <c r="C23" s="126"/>
      <c r="D23" s="126"/>
      <c r="E23" s="85" t="s">
        <v>476</v>
      </c>
      <c r="F23" s="127"/>
      <c r="G23" s="128"/>
      <c r="H23" s="129"/>
      <c r="I23" s="128"/>
      <c r="J23" s="130"/>
      <c r="K23" s="131"/>
      <c r="L23" s="132"/>
      <c r="M23" s="137"/>
      <c r="N23" s="138"/>
    </row>
    <row r="24" spans="1:14" s="5" customFormat="1" ht="17.25" customHeight="1">
      <c r="A24" s="125">
        <v>12</v>
      </c>
      <c r="B24" s="126"/>
      <c r="C24" s="126"/>
      <c r="D24" s="126"/>
      <c r="E24" s="85" t="s">
        <v>476</v>
      </c>
      <c r="F24" s="127"/>
      <c r="G24" s="128"/>
      <c r="H24" s="129"/>
      <c r="I24" s="128"/>
      <c r="J24" s="130"/>
      <c r="K24" s="131"/>
      <c r="L24" s="132"/>
      <c r="M24" s="137"/>
      <c r="N24" s="138"/>
    </row>
    <row r="25" spans="1:14" s="5" customFormat="1" ht="17.25" customHeight="1">
      <c r="A25" s="125">
        <v>13</v>
      </c>
      <c r="B25" s="126"/>
      <c r="C25" s="126"/>
      <c r="D25" s="126"/>
      <c r="E25" s="85" t="s">
        <v>476</v>
      </c>
      <c r="F25" s="127"/>
      <c r="G25" s="128"/>
      <c r="H25" s="129"/>
      <c r="I25" s="128"/>
      <c r="J25" s="130"/>
      <c r="K25" s="131"/>
      <c r="L25" s="132"/>
      <c r="M25" s="137"/>
      <c r="N25" s="138"/>
    </row>
    <row r="26" spans="1:14" s="5" customFormat="1" ht="17.25" customHeight="1">
      <c r="A26" s="125">
        <v>14</v>
      </c>
      <c r="B26" s="126"/>
      <c r="C26" s="126"/>
      <c r="D26" s="126"/>
      <c r="E26" s="85" t="s">
        <v>476</v>
      </c>
      <c r="F26" s="127"/>
      <c r="G26" s="128"/>
      <c r="H26" s="129"/>
      <c r="I26" s="128"/>
      <c r="J26" s="130"/>
      <c r="K26" s="131"/>
      <c r="L26" s="132"/>
      <c r="M26" s="137"/>
      <c r="N26" s="138"/>
    </row>
    <row r="27" spans="1:14" s="5" customFormat="1" ht="17.25" customHeight="1">
      <c r="A27" s="125">
        <v>15</v>
      </c>
      <c r="B27" s="126"/>
      <c r="C27" s="126"/>
      <c r="D27" s="126"/>
      <c r="E27" s="85" t="s">
        <v>476</v>
      </c>
      <c r="F27" s="127"/>
      <c r="G27" s="128"/>
      <c r="H27" s="129"/>
      <c r="I27" s="128"/>
      <c r="J27" s="130"/>
      <c r="K27" s="131"/>
      <c r="L27" s="132"/>
      <c r="M27" s="137"/>
      <c r="N27" s="138"/>
    </row>
    <row r="28" spans="1:14" s="5" customFormat="1" ht="17.25" customHeight="1">
      <c r="A28" s="125">
        <v>16</v>
      </c>
      <c r="B28" s="126"/>
      <c r="C28" s="126"/>
      <c r="D28" s="126"/>
      <c r="E28" s="85" t="s">
        <v>476</v>
      </c>
      <c r="F28" s="127"/>
      <c r="G28" s="128"/>
      <c r="H28" s="129"/>
      <c r="I28" s="128"/>
      <c r="J28" s="130"/>
      <c r="K28" s="131"/>
      <c r="L28" s="132"/>
      <c r="M28" s="137"/>
      <c r="N28" s="138"/>
    </row>
    <row r="29" spans="1:14" s="5" customFormat="1" ht="17.25" customHeight="1">
      <c r="A29" s="125">
        <v>17</v>
      </c>
      <c r="B29" s="126"/>
      <c r="C29" s="126"/>
      <c r="D29" s="126"/>
      <c r="E29" s="85" t="s">
        <v>476</v>
      </c>
      <c r="F29" s="127"/>
      <c r="G29" s="128"/>
      <c r="H29" s="129"/>
      <c r="I29" s="128"/>
      <c r="J29" s="130"/>
      <c r="K29" s="131"/>
      <c r="L29" s="132"/>
      <c r="M29" s="137"/>
      <c r="N29" s="138"/>
    </row>
    <row r="30" spans="1:14" s="5" customFormat="1" ht="17.25" customHeight="1">
      <c r="A30" s="125">
        <v>18</v>
      </c>
      <c r="B30" s="126"/>
      <c r="C30" s="126"/>
      <c r="D30" s="126"/>
      <c r="E30" s="85" t="s">
        <v>476</v>
      </c>
      <c r="F30" s="127"/>
      <c r="G30" s="128"/>
      <c r="H30" s="129"/>
      <c r="I30" s="128"/>
      <c r="J30" s="130"/>
      <c r="K30" s="131"/>
      <c r="L30" s="132"/>
      <c r="M30" s="137"/>
      <c r="N30" s="138"/>
    </row>
    <row r="31" spans="1:14" s="5" customFormat="1" ht="17.25" customHeight="1">
      <c r="A31" s="125">
        <v>19</v>
      </c>
      <c r="B31" s="126"/>
      <c r="C31" s="126"/>
      <c r="D31" s="126"/>
      <c r="E31" s="85" t="s">
        <v>476</v>
      </c>
      <c r="F31" s="127"/>
      <c r="G31" s="128"/>
      <c r="H31" s="129"/>
      <c r="I31" s="128"/>
      <c r="J31" s="130"/>
      <c r="K31" s="131"/>
      <c r="L31" s="132"/>
      <c r="M31" s="137"/>
      <c r="N31" s="138"/>
    </row>
    <row r="32" spans="1:14" s="5" customFormat="1" ht="17.25" customHeight="1">
      <c r="A32" s="125">
        <v>20</v>
      </c>
      <c r="B32" s="126"/>
      <c r="C32" s="126"/>
      <c r="D32" s="126"/>
      <c r="E32" s="85" t="s">
        <v>476</v>
      </c>
      <c r="F32" s="127"/>
      <c r="G32" s="128"/>
      <c r="H32" s="129"/>
      <c r="I32" s="128"/>
      <c r="J32" s="130"/>
      <c r="K32" s="131"/>
      <c r="L32" s="132"/>
      <c r="M32" s="137"/>
      <c r="N32" s="138"/>
    </row>
    <row r="33" spans="1:14" s="5" customFormat="1" ht="17.25" customHeight="1">
      <c r="A33" s="125">
        <v>21</v>
      </c>
      <c r="B33" s="126"/>
      <c r="C33" s="126"/>
      <c r="D33" s="126"/>
      <c r="E33" s="85" t="s">
        <v>476</v>
      </c>
      <c r="F33" s="127"/>
      <c r="G33" s="128"/>
      <c r="H33" s="129"/>
      <c r="I33" s="128"/>
      <c r="J33" s="130"/>
      <c r="K33" s="131"/>
      <c r="L33" s="132"/>
      <c r="M33" s="137"/>
      <c r="N33" s="138"/>
    </row>
    <row r="34" spans="1:14" s="5" customFormat="1" ht="17.25" customHeight="1">
      <c r="A34" s="125">
        <v>22</v>
      </c>
      <c r="B34" s="126"/>
      <c r="C34" s="126"/>
      <c r="D34" s="126"/>
      <c r="E34" s="85" t="s">
        <v>476</v>
      </c>
      <c r="F34" s="127"/>
      <c r="G34" s="128"/>
      <c r="H34" s="129"/>
      <c r="I34" s="128"/>
      <c r="J34" s="130"/>
      <c r="K34" s="131"/>
      <c r="L34" s="132"/>
      <c r="M34" s="137"/>
      <c r="N34" s="138"/>
    </row>
    <row r="35" spans="1:14" s="5" customFormat="1" ht="17.25" customHeight="1">
      <c r="A35" s="125">
        <v>23</v>
      </c>
      <c r="B35" s="126"/>
      <c r="C35" s="126"/>
      <c r="D35" s="126"/>
      <c r="E35" s="85" t="s">
        <v>476</v>
      </c>
      <c r="F35" s="127"/>
      <c r="G35" s="128"/>
      <c r="H35" s="129"/>
      <c r="I35" s="128"/>
      <c r="J35" s="130"/>
      <c r="K35" s="131"/>
      <c r="L35" s="132"/>
      <c r="M35" s="137"/>
      <c r="N35" s="138"/>
    </row>
    <row r="36" spans="1:14" s="5" customFormat="1" ht="17.25" customHeight="1">
      <c r="A36" s="125">
        <v>24</v>
      </c>
      <c r="B36" s="126"/>
      <c r="C36" s="126"/>
      <c r="D36" s="126"/>
      <c r="E36" s="85" t="s">
        <v>476</v>
      </c>
      <c r="F36" s="127"/>
      <c r="G36" s="128"/>
      <c r="H36" s="129"/>
      <c r="I36" s="128"/>
      <c r="J36" s="130"/>
      <c r="K36" s="131"/>
      <c r="L36" s="132"/>
      <c r="M36" s="137"/>
      <c r="N36" s="138"/>
    </row>
    <row r="37" spans="1:14" s="5" customFormat="1" ht="17.25" customHeight="1">
      <c r="A37" s="125">
        <v>25</v>
      </c>
      <c r="B37" s="126"/>
      <c r="C37" s="126"/>
      <c r="D37" s="126"/>
      <c r="E37" s="85" t="s">
        <v>476</v>
      </c>
      <c r="F37" s="127"/>
      <c r="G37" s="128"/>
      <c r="H37" s="129"/>
      <c r="I37" s="128"/>
      <c r="J37" s="130"/>
      <c r="K37" s="131"/>
      <c r="L37" s="132"/>
      <c r="M37" s="137"/>
      <c r="N37" s="138"/>
    </row>
    <row r="38" spans="1:14" s="5" customFormat="1" ht="17.25" customHeight="1">
      <c r="A38" s="125">
        <v>26</v>
      </c>
      <c r="B38" s="126"/>
      <c r="C38" s="126"/>
      <c r="D38" s="126"/>
      <c r="E38" s="85" t="s">
        <v>476</v>
      </c>
      <c r="F38" s="127"/>
      <c r="G38" s="128"/>
      <c r="H38" s="129"/>
      <c r="I38" s="128"/>
      <c r="J38" s="130"/>
      <c r="K38" s="131"/>
      <c r="L38" s="132"/>
      <c r="M38" s="137"/>
      <c r="N38" s="138"/>
    </row>
    <row r="39" spans="1:14" s="5" customFormat="1" ht="17.25" customHeight="1">
      <c r="A39" s="125">
        <v>27</v>
      </c>
      <c r="B39" s="126"/>
      <c r="C39" s="126"/>
      <c r="D39" s="126"/>
      <c r="E39" s="85" t="s">
        <v>476</v>
      </c>
      <c r="F39" s="127"/>
      <c r="G39" s="128"/>
      <c r="H39" s="129"/>
      <c r="I39" s="128"/>
      <c r="J39" s="130"/>
      <c r="K39" s="131"/>
      <c r="L39" s="132"/>
      <c r="M39" s="137"/>
      <c r="N39" s="138"/>
    </row>
    <row r="40" spans="1:14" s="5" customFormat="1" ht="17.25" customHeight="1">
      <c r="A40" s="125">
        <v>28</v>
      </c>
      <c r="B40" s="126"/>
      <c r="C40" s="126"/>
      <c r="D40" s="126"/>
      <c r="E40" s="85" t="s">
        <v>476</v>
      </c>
      <c r="F40" s="127"/>
      <c r="G40" s="128"/>
      <c r="H40" s="129"/>
      <c r="I40" s="128"/>
      <c r="J40" s="130"/>
      <c r="K40" s="131"/>
      <c r="L40" s="132"/>
      <c r="M40" s="137"/>
      <c r="N40" s="138"/>
    </row>
    <row r="41" spans="1:14" s="5" customFormat="1" ht="17.25" customHeight="1">
      <c r="A41" s="125">
        <v>29</v>
      </c>
      <c r="B41" s="126"/>
      <c r="C41" s="126"/>
      <c r="D41" s="126"/>
      <c r="E41" s="85" t="s">
        <v>476</v>
      </c>
      <c r="F41" s="127"/>
      <c r="G41" s="128"/>
      <c r="H41" s="129"/>
      <c r="I41" s="128"/>
      <c r="J41" s="130"/>
      <c r="K41" s="131"/>
      <c r="L41" s="132"/>
      <c r="M41" s="137"/>
      <c r="N41" s="138"/>
    </row>
    <row r="42" spans="1:14" s="5" customFormat="1" ht="17.25" customHeight="1">
      <c r="A42" s="125">
        <v>30</v>
      </c>
      <c r="B42" s="126"/>
      <c r="C42" s="126"/>
      <c r="D42" s="126"/>
      <c r="E42" s="85" t="s">
        <v>476</v>
      </c>
      <c r="F42" s="127"/>
      <c r="G42" s="128"/>
      <c r="H42" s="129"/>
      <c r="I42" s="128"/>
      <c r="J42" s="130"/>
      <c r="K42" s="131"/>
      <c r="L42" s="132"/>
      <c r="M42" s="137"/>
      <c r="N42" s="138"/>
    </row>
    <row r="43" spans="1:14" s="5" customFormat="1" ht="17.25" customHeight="1">
      <c r="A43" s="125">
        <v>31</v>
      </c>
      <c r="B43" s="126"/>
      <c r="C43" s="126"/>
      <c r="D43" s="126"/>
      <c r="E43" s="85" t="s">
        <v>476</v>
      </c>
      <c r="F43" s="127"/>
      <c r="G43" s="128"/>
      <c r="H43" s="129"/>
      <c r="I43" s="128"/>
      <c r="J43" s="130"/>
      <c r="K43" s="131"/>
      <c r="L43" s="132"/>
      <c r="M43" s="137"/>
      <c r="N43" s="138"/>
    </row>
    <row r="44" spans="1:14" s="5" customFormat="1" ht="17.25" customHeight="1">
      <c r="A44" s="125">
        <v>32</v>
      </c>
      <c r="B44" s="126"/>
      <c r="C44" s="126"/>
      <c r="D44" s="126"/>
      <c r="E44" s="85" t="s">
        <v>476</v>
      </c>
      <c r="F44" s="127"/>
      <c r="G44" s="128"/>
      <c r="H44" s="129"/>
      <c r="I44" s="128"/>
      <c r="J44" s="130"/>
      <c r="K44" s="131"/>
      <c r="L44" s="132"/>
      <c r="M44" s="137"/>
      <c r="N44" s="138"/>
    </row>
    <row r="45" spans="1:14" s="5" customFormat="1" ht="17.25" customHeight="1">
      <c r="A45" s="125">
        <v>33</v>
      </c>
      <c r="B45" s="126"/>
      <c r="C45" s="126"/>
      <c r="D45" s="126"/>
      <c r="E45" s="85" t="s">
        <v>476</v>
      </c>
      <c r="F45" s="127"/>
      <c r="G45" s="128"/>
      <c r="H45" s="129"/>
      <c r="I45" s="128"/>
      <c r="J45" s="130"/>
      <c r="K45" s="131"/>
      <c r="L45" s="132"/>
      <c r="M45" s="137"/>
      <c r="N45" s="138"/>
    </row>
    <row r="46" spans="1:14" s="5" customFormat="1" ht="17.25" customHeight="1">
      <c r="A46" s="125">
        <v>34</v>
      </c>
      <c r="B46" s="126"/>
      <c r="C46" s="126"/>
      <c r="D46" s="126"/>
      <c r="E46" s="85" t="s">
        <v>476</v>
      </c>
      <c r="F46" s="127"/>
      <c r="G46" s="128"/>
      <c r="H46" s="129"/>
      <c r="I46" s="128"/>
      <c r="J46" s="130"/>
      <c r="K46" s="131"/>
      <c r="L46" s="132"/>
      <c r="M46" s="137"/>
      <c r="N46" s="138"/>
    </row>
    <row r="47" spans="1:14" s="5" customFormat="1" ht="17.25" customHeight="1">
      <c r="A47" s="125">
        <v>35</v>
      </c>
      <c r="B47" s="126"/>
      <c r="C47" s="126"/>
      <c r="D47" s="126"/>
      <c r="E47" s="85" t="s">
        <v>476</v>
      </c>
      <c r="F47" s="127"/>
      <c r="G47" s="128"/>
      <c r="H47" s="129"/>
      <c r="I47" s="128"/>
      <c r="J47" s="130"/>
      <c r="K47" s="131"/>
      <c r="L47" s="132"/>
      <c r="M47" s="137"/>
      <c r="N47" s="138"/>
    </row>
    <row r="48" spans="1:14" s="5" customFormat="1" ht="17.25" customHeight="1">
      <c r="A48" s="125">
        <v>36</v>
      </c>
      <c r="B48" s="126"/>
      <c r="C48" s="126"/>
      <c r="D48" s="126"/>
      <c r="E48" s="85" t="s">
        <v>476</v>
      </c>
      <c r="F48" s="127"/>
      <c r="G48" s="128"/>
      <c r="H48" s="129"/>
      <c r="I48" s="128"/>
      <c r="J48" s="130"/>
      <c r="K48" s="131"/>
      <c r="L48" s="132"/>
      <c r="M48" s="137"/>
      <c r="N48" s="138"/>
    </row>
    <row r="49" spans="1:14" s="5" customFormat="1" ht="17.25" customHeight="1">
      <c r="A49" s="125">
        <v>37</v>
      </c>
      <c r="B49" s="126"/>
      <c r="C49" s="126"/>
      <c r="D49" s="126"/>
      <c r="E49" s="85" t="s">
        <v>476</v>
      </c>
      <c r="F49" s="127"/>
      <c r="G49" s="128"/>
      <c r="H49" s="129"/>
      <c r="I49" s="128"/>
      <c r="J49" s="130"/>
      <c r="K49" s="131"/>
      <c r="L49" s="132"/>
      <c r="M49" s="137"/>
      <c r="N49" s="138"/>
    </row>
    <row r="50" spans="1:14" s="5" customFormat="1" ht="17.25" customHeight="1">
      <c r="A50" s="125">
        <v>38</v>
      </c>
      <c r="B50" s="126"/>
      <c r="C50" s="126"/>
      <c r="D50" s="126"/>
      <c r="E50" s="85" t="s">
        <v>476</v>
      </c>
      <c r="F50" s="127"/>
      <c r="G50" s="128"/>
      <c r="H50" s="129"/>
      <c r="I50" s="128"/>
      <c r="J50" s="130"/>
      <c r="K50" s="131"/>
      <c r="L50" s="132"/>
      <c r="M50" s="137"/>
      <c r="N50" s="138"/>
    </row>
    <row r="51" spans="1:14" s="5" customFormat="1" ht="17.25" customHeight="1">
      <c r="A51" s="125">
        <v>39</v>
      </c>
      <c r="B51" s="126"/>
      <c r="C51" s="126"/>
      <c r="D51" s="126"/>
      <c r="E51" s="85" t="s">
        <v>476</v>
      </c>
      <c r="F51" s="127"/>
      <c r="G51" s="128"/>
      <c r="H51" s="129"/>
      <c r="I51" s="128"/>
      <c r="J51" s="130"/>
      <c r="K51" s="131"/>
      <c r="L51" s="132"/>
      <c r="M51" s="137"/>
      <c r="N51" s="138"/>
    </row>
    <row r="52" spans="1:14" s="5" customFormat="1" ht="17.25" customHeight="1">
      <c r="A52" s="125">
        <v>40</v>
      </c>
      <c r="B52" s="126"/>
      <c r="C52" s="126"/>
      <c r="D52" s="126"/>
      <c r="E52" s="85" t="s">
        <v>476</v>
      </c>
      <c r="F52" s="127"/>
      <c r="G52" s="128"/>
      <c r="H52" s="129"/>
      <c r="I52" s="128"/>
      <c r="J52" s="130"/>
      <c r="K52" s="131"/>
      <c r="L52" s="132"/>
      <c r="M52" s="137"/>
      <c r="N52" s="13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G18 I13:I16 G20:G52 G13:G16 I19:I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error="入力が正しくありません&#10;" sqref="G17 G19 I17:I18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2024-05-07T01:56:12Z</cp:lastPrinted>
  <dcterms:created xsi:type="dcterms:W3CDTF">2008-02-20T03:31:46Z</dcterms:created>
  <dcterms:modified xsi:type="dcterms:W3CDTF">2024-05-10T08:26:15Z</dcterms:modified>
  <cp:category/>
  <cp:version/>
  <cp:contentType/>
  <cp:contentStatus/>
</cp:coreProperties>
</file>